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>
    <definedName name="ABAT_AVEC_BALLON">'Feuil1'!$E$7</definedName>
    <definedName name="CALCUL_DIFNIV">'Feuil1'!$Q$30</definedName>
    <definedName name="COPIE_DIST1">'Feuil1'!$K$19</definedName>
    <definedName name="COPIE_DIST2">'Feuil1'!$K$21</definedName>
    <definedName name="COPIE_DIST3">'Feuil1'!$K$23</definedName>
    <definedName name="COPIE_DIST4">'Feuil1'!$K$25</definedName>
    <definedName name="COPIE_DISTABAL1">'Feuil1'!$M$19</definedName>
    <definedName name="COPIE_DISTABAL2">'Feuil1'!$M$21</definedName>
    <definedName name="COPIE_DISTABAL3">'Feuil1'!$M$23</definedName>
    <definedName name="COPIE_DISTABAL4">'Feuil1'!$M$25</definedName>
    <definedName name="DIFF_NIV_GROUPE">'Feuil1'!$M$7</definedName>
    <definedName name="DIST_AVEC_BAL2">'Feuil1'!$J$33</definedName>
    <definedName name="DIST_AVEC_BAL3">'Feuil1'!$M$33</definedName>
    <definedName name="DIST_AVEC_BAL4">'Feuil1'!$P$33</definedName>
    <definedName name="DIST_FONCT_INT2">'Feuil1'!$J$32</definedName>
    <definedName name="DIST_FONCT_INT3">'Feuil1'!$M$32</definedName>
    <definedName name="DIST_FONCT_INT4">'Feuil1'!$P$32</definedName>
    <definedName name="DIST_GROUPE2">'Feuil1'!$J$30</definedName>
    <definedName name="DIST_GROUPE3">'Feuil1'!$M$30</definedName>
    <definedName name="DIST_GROUPE4">'Feuil1'!$P$30</definedName>
    <definedName name="DIST_TOTAL_FDETEMPS">'Feuil1'!$G$31</definedName>
    <definedName name="DIST_TOTAL_GROUPE2">'Feuil1'!$J$31</definedName>
    <definedName name="DIST_TOTAL_GROUPE3">'Feuil1'!$M$31</definedName>
    <definedName name="DIST_TOTAL_GROUPE4">'Feuil1'!$P$31</definedName>
    <definedName name="DIST_TOTAL_PAR_SEC">'Feuil1'!$G$30</definedName>
    <definedName name="DISTANCE_BALLON_GRP1">'Feuil1'!$C$38</definedName>
    <definedName name="DISTANCE_BALLON_GRP2">'Feuil1'!$D$38</definedName>
    <definedName name="DISTANCE_BALLON_GRP3">'Feuil1'!$E$38</definedName>
    <definedName name="DISTANCE_BALLON_GRP4">'Feuil1'!$F$38</definedName>
    <definedName name="DISTANCE_BALLON_GRP5">'Feuil1'!$G$38</definedName>
    <definedName name="DISTANCE_CALACULEE_GRP1">'Feuil1'!$C$37</definedName>
    <definedName name="DISTANCE_CALACULEE_GRP2">'Feuil1'!$D$37</definedName>
    <definedName name="DISTANCE_CALACULEE_GRP3">'Feuil1'!$E$37</definedName>
    <definedName name="DISTANCE_CALACULEE_GRP4">'Feuil1'!$F$37</definedName>
    <definedName name="DISTANCE_CALACULEE_GRP5">'Feuil1'!$G$37</definedName>
    <definedName name="DUREE_TRAVAIL">'Feuil1'!$E$4</definedName>
    <definedName name="INTENSITE">'Feuil1'!$E$10</definedName>
    <definedName name="PALIER1">'Feuil1'!$H$19</definedName>
    <definedName name="PALIER2">'Feuil1'!$H$21</definedName>
    <definedName name="PALIER3">'Feuil1'!$H$23</definedName>
    <definedName name="PALIER4">'Feuil1'!$H$25</definedName>
    <definedName name="PALIER5">'Feuil1'!$H$27</definedName>
    <definedName name="POURCENTAGEAVECBALLON">'Feuil1'!$G$33</definedName>
    <definedName name="POURCENTAGEDEDISTTOTAL">'Feuil1'!$G$32</definedName>
    <definedName name="PREPA_GRP1">'Feuil1'!$C$30</definedName>
    <definedName name="PREPA_GRP2">'Feuil1'!$C$31</definedName>
    <definedName name="PREPA_GRP3">'Feuil1'!$C$32</definedName>
    <definedName name="PREPA_GRP4">'Feuil1'!$C$33</definedName>
    <definedName name="REEL_DIFFNIV">'Feuil1'!$C$29</definedName>
    <definedName name="REPORT_VMA">'Feuil1'!$I$19</definedName>
    <definedName name="REPORT_VMA1">'Feuil1'!$I$19</definedName>
    <definedName name="REPORT_VMA2">'Feuil1'!$I$21</definedName>
    <definedName name="REPORT_VMA3">'Feuil1'!$I$23</definedName>
    <definedName name="REPORT_VMA4">'Feuil1'!$I$25</definedName>
    <definedName name="REPORT_VMA5">'Feuil1'!$I$27</definedName>
    <definedName name="VMA">'Feuil1'!$M$4</definedName>
    <definedName name="_xlnm.Print_Area" localSheetId="0">'Feuil1'!$B$2:$P$28</definedName>
  </definedNames>
  <calcPr fullCalcOnLoad="1"/>
</workbook>
</file>

<file path=xl/sharedStrings.xml><?xml version="1.0" encoding="utf-8"?>
<sst xmlns="http://schemas.openxmlformats.org/spreadsheetml/2006/main" count="61" uniqueCount="37">
  <si>
    <t>DUREE DE TRAVAIL :</t>
  </si>
  <si>
    <t>POURCENTAGE D'ABATEMENT SI UTILISATION DU BALLON :</t>
  </si>
  <si>
    <t>INTENSITE DU TRAVAIL REALISE :</t>
  </si>
  <si>
    <t>GROUPE 1</t>
  </si>
  <si>
    <t xml:space="preserve">VMA </t>
  </si>
  <si>
    <t>Km/h</t>
  </si>
  <si>
    <t>DISTANCE A PARCOURIR SANS BALLON</t>
  </si>
  <si>
    <t>DISTANCE A PARCOURIR AVEC BALLON</t>
  </si>
  <si>
    <t>GROUPE 2</t>
  </si>
  <si>
    <t>GROUPE 3</t>
  </si>
  <si>
    <t>GROUPE 4</t>
  </si>
  <si>
    <t>PREPA GRP1</t>
  </si>
  <si>
    <t>PREPA GRP2</t>
  </si>
  <si>
    <t>PREPA GRP3</t>
  </si>
  <si>
    <t>PREPA GRP4</t>
  </si>
  <si>
    <t>CALCUL DE LA PREPARATION ATHLETIQUE</t>
  </si>
  <si>
    <t>Sec</t>
  </si>
  <si>
    <t>%</t>
  </si>
  <si>
    <t>m</t>
  </si>
  <si>
    <t>DIFFERENCE ENTRE GRP :</t>
  </si>
  <si>
    <t>DERNIER PALIER</t>
  </si>
  <si>
    <t>VMA</t>
  </si>
  <si>
    <t>DERNIER PALIER ATTEINT :</t>
  </si>
  <si>
    <t>REPORT CURSEUR PALIER</t>
  </si>
  <si>
    <t>REPORT VMA</t>
  </si>
  <si>
    <t>GRP 1</t>
  </si>
  <si>
    <t>GRP 2</t>
  </si>
  <si>
    <t>GRP 3</t>
  </si>
  <si>
    <t>GRP 4</t>
  </si>
  <si>
    <t>GRP 5</t>
  </si>
  <si>
    <t>GRP 6</t>
  </si>
  <si>
    <t>PALIER</t>
  </si>
  <si>
    <t>GROUPE 5</t>
  </si>
  <si>
    <t>difference grp</t>
  </si>
  <si>
    <t>PREPA GRP5</t>
  </si>
  <si>
    <t>DISTANCE</t>
  </si>
  <si>
    <t>DIST BALLON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</si>
</sst>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14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26"/>
      <color indexed="9"/>
      <name val="Roman"/>
      <family val="1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 shrinkToFit="1"/>
    </xf>
    <xf numFmtId="0" fontId="0" fillId="2" borderId="0" xfId="0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4" fillId="3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 shrinkToFit="1"/>
    </xf>
    <xf numFmtId="0" fontId="0" fillId="3" borderId="8" xfId="0" applyFill="1" applyBorder="1" applyAlignment="1">
      <alignment/>
    </xf>
    <xf numFmtId="0" fontId="0" fillId="0" borderId="9" xfId="0" applyBorder="1" applyAlignment="1">
      <alignment/>
    </xf>
    <xf numFmtId="0" fontId="0" fillId="3" borderId="9" xfId="0" applyFill="1" applyBorder="1" applyAlignment="1">
      <alignment/>
    </xf>
    <xf numFmtId="172" fontId="0" fillId="3" borderId="9" xfId="0" applyNumberForma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72" fontId="11" fillId="3" borderId="17" xfId="0" applyNumberFormat="1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/>
    </xf>
    <xf numFmtId="2" fontId="13" fillId="3" borderId="19" xfId="0" applyNumberFormat="1" applyFont="1" applyFill="1" applyBorder="1" applyAlignment="1">
      <alignment horizontal="center" vertical="center"/>
    </xf>
    <xf numFmtId="2" fontId="13" fillId="3" borderId="2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2" fontId="13" fillId="3" borderId="21" xfId="0" applyNumberFormat="1" applyFont="1" applyFill="1" applyBorder="1" applyAlignment="1">
      <alignment horizontal="center" vertical="center"/>
    </xf>
    <xf numFmtId="172" fontId="11" fillId="3" borderId="22" xfId="0" applyNumberFormat="1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/>
    </xf>
    <xf numFmtId="2" fontId="13" fillId="3" borderId="24" xfId="0" applyNumberFormat="1" applyFont="1" applyFill="1" applyBorder="1" applyAlignment="1">
      <alignment horizontal="center" vertical="center"/>
    </xf>
    <xf numFmtId="2" fontId="13" fillId="3" borderId="25" xfId="0" applyNumberFormat="1" applyFont="1" applyFill="1" applyBorder="1" applyAlignment="1">
      <alignment horizontal="center" vertical="center"/>
    </xf>
    <xf numFmtId="2" fontId="13" fillId="3" borderId="26" xfId="0" applyNumberFormat="1" applyFont="1" applyFill="1" applyBorder="1" applyAlignment="1">
      <alignment horizontal="center" vertical="center"/>
    </xf>
    <xf numFmtId="2" fontId="13" fillId="3" borderId="27" xfId="0" applyNumberFormat="1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2" fontId="13" fillId="3" borderId="29" xfId="0" applyNumberFormat="1" applyFont="1" applyFill="1" applyBorder="1" applyAlignment="1">
      <alignment horizontal="center" vertical="center"/>
    </xf>
    <xf numFmtId="2" fontId="13" fillId="3" borderId="20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 vertical="center"/>
    </xf>
    <xf numFmtId="1" fontId="1" fillId="3" borderId="34" xfId="0" applyNumberFormat="1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3" fillId="4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2" fontId="13" fillId="3" borderId="43" xfId="0" applyNumberFormat="1" applyFont="1" applyFill="1" applyBorder="1" applyAlignment="1">
      <alignment horizontal="center" vertical="center"/>
    </xf>
    <xf numFmtId="2" fontId="13" fillId="3" borderId="24" xfId="0" applyNumberFormat="1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 wrapText="1" shrinkToFit="1"/>
    </xf>
    <xf numFmtId="0" fontId="3" fillId="6" borderId="41" xfId="0" applyFont="1" applyFill="1" applyBorder="1" applyAlignment="1">
      <alignment horizontal="center" vertical="center" wrapText="1" shrinkToFit="1"/>
    </xf>
    <xf numFmtId="0" fontId="3" fillId="6" borderId="42" xfId="0" applyFont="1" applyFill="1" applyBorder="1" applyAlignment="1">
      <alignment horizontal="center" vertical="center" wrapText="1" shrinkToFit="1"/>
    </xf>
    <xf numFmtId="0" fontId="3" fillId="6" borderId="12" xfId="0" applyFont="1" applyFill="1" applyBorder="1" applyAlignment="1">
      <alignment horizontal="center" vertical="center" wrapText="1" shrinkToFit="1"/>
    </xf>
    <xf numFmtId="0" fontId="3" fillId="6" borderId="13" xfId="0" applyFont="1" applyFill="1" applyBorder="1" applyAlignment="1">
      <alignment horizontal="center" vertical="center" wrapText="1" shrinkToFit="1"/>
    </xf>
    <xf numFmtId="0" fontId="3" fillId="6" borderId="14" xfId="0" applyFont="1" applyFill="1" applyBorder="1" applyAlignment="1">
      <alignment horizontal="center" vertical="center" wrapText="1" shrinkToFit="1"/>
    </xf>
    <xf numFmtId="0" fontId="3" fillId="6" borderId="35" xfId="0" applyFont="1" applyFill="1" applyBorder="1" applyAlignment="1">
      <alignment horizontal="center" vertical="center" shrinkToFit="1"/>
    </xf>
    <xf numFmtId="0" fontId="3" fillId="6" borderId="41" xfId="0" applyFont="1" applyFill="1" applyBorder="1" applyAlignment="1">
      <alignment horizontal="center" vertical="center" shrinkToFit="1"/>
    </xf>
    <xf numFmtId="0" fontId="3" fillId="6" borderId="42" xfId="0" applyFont="1" applyFill="1" applyBorder="1" applyAlignment="1">
      <alignment horizontal="center" vertical="center" shrinkToFit="1"/>
    </xf>
    <xf numFmtId="0" fontId="3" fillId="6" borderId="12" xfId="0" applyFont="1" applyFill="1" applyBorder="1" applyAlignment="1">
      <alignment horizontal="center" vertical="center" shrinkToFit="1"/>
    </xf>
    <xf numFmtId="0" fontId="3" fillId="6" borderId="13" xfId="0" applyFont="1" applyFill="1" applyBorder="1" applyAlignment="1">
      <alignment horizontal="center" vertical="center" shrinkToFit="1"/>
    </xf>
    <xf numFmtId="0" fontId="3" fillId="6" borderId="14" xfId="0" applyFont="1" applyFill="1" applyBorder="1" applyAlignment="1">
      <alignment horizontal="center" vertical="center" shrinkToFit="1"/>
    </xf>
    <xf numFmtId="0" fontId="6" fillId="3" borderId="4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 shrinkToFit="1"/>
    </xf>
    <xf numFmtId="0" fontId="3" fillId="4" borderId="41" xfId="0" applyFont="1" applyFill="1" applyBorder="1" applyAlignment="1">
      <alignment horizontal="center" vertical="center" shrinkToFit="1"/>
    </xf>
    <xf numFmtId="0" fontId="3" fillId="4" borderId="42" xfId="0" applyFont="1" applyFill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center" vertical="center" shrinkToFit="1"/>
    </xf>
    <xf numFmtId="0" fontId="3" fillId="4" borderId="14" xfId="0" applyFont="1" applyFill="1" applyBorder="1" applyAlignment="1">
      <alignment horizontal="center" vertical="center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2:T43"/>
  <sheetViews>
    <sheetView tabSelected="1" workbookViewId="0" topLeftCell="A1">
      <selection activeCell="M19" sqref="M19:N19"/>
    </sheetView>
  </sheetViews>
  <sheetFormatPr defaultColWidth="11.421875" defaultRowHeight="12.75"/>
  <cols>
    <col min="1" max="1" width="3.8515625" style="1" customWidth="1"/>
    <col min="2" max="2" width="13.28125" style="1" customWidth="1"/>
    <col min="3" max="3" width="13.140625" style="1" customWidth="1"/>
    <col min="4" max="4" width="11.421875" style="2" customWidth="1"/>
    <col min="5" max="5" width="11.421875" style="1" customWidth="1"/>
    <col min="6" max="6" width="5.28125" style="1" customWidth="1"/>
    <col min="7" max="7" width="11.421875" style="1" customWidth="1"/>
    <col min="8" max="8" width="7.7109375" style="1" bestFit="1" customWidth="1"/>
    <col min="9" max="9" width="10.140625" style="1" customWidth="1"/>
    <col min="10" max="10" width="8.7109375" style="1" customWidth="1"/>
    <col min="11" max="11" width="12.7109375" style="1" customWidth="1"/>
    <col min="12" max="12" width="3.7109375" style="1" customWidth="1"/>
    <col min="13" max="13" width="6.8515625" style="1" customWidth="1"/>
    <col min="14" max="14" width="5.7109375" style="1" customWidth="1"/>
    <col min="15" max="15" width="3.57421875" style="1" bestFit="1" customWidth="1"/>
    <col min="16" max="16384" width="11.421875" style="1" customWidth="1"/>
  </cols>
  <sheetData>
    <row r="1" ht="9.75" customHeight="1" thickBot="1"/>
    <row r="2" spans="3:16" ht="43.5" customHeight="1" thickBot="1" thickTop="1">
      <c r="C2" s="73" t="s">
        <v>15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</row>
    <row r="3" ht="25.5" customHeight="1" thickBot="1" thickTop="1"/>
    <row r="4" spans="2:15" ht="13.5" customHeight="1">
      <c r="B4" s="82" t="s">
        <v>0</v>
      </c>
      <c r="C4" s="83"/>
      <c r="D4" s="84"/>
      <c r="E4" s="53">
        <v>15</v>
      </c>
      <c r="F4" s="88" t="s">
        <v>16</v>
      </c>
      <c r="G4" s="55"/>
      <c r="H4" s="4"/>
      <c r="J4" s="90" t="s">
        <v>22</v>
      </c>
      <c r="K4" s="91"/>
      <c r="L4" s="92"/>
      <c r="M4" s="51">
        <f>Feuil2!D2</f>
        <v>19</v>
      </c>
      <c r="N4" s="55">
        <v>0</v>
      </c>
      <c r="O4" s="4"/>
    </row>
    <row r="5" spans="2:15" ht="13.5" customHeight="1" thickBot="1">
      <c r="B5" s="85"/>
      <c r="C5" s="86"/>
      <c r="D5" s="87"/>
      <c r="E5" s="54"/>
      <c r="F5" s="89"/>
      <c r="G5" s="55"/>
      <c r="H5" s="4"/>
      <c r="J5" s="93"/>
      <c r="K5" s="94"/>
      <c r="L5" s="95"/>
      <c r="M5" s="52"/>
      <c r="N5" s="55"/>
      <c r="O5" s="4"/>
    </row>
    <row r="6" ht="9.75" customHeight="1" thickBot="1"/>
    <row r="7" spans="1:13" ht="25.5" customHeight="1" thickBot="1">
      <c r="A7" s="14"/>
      <c r="B7" s="76" t="s">
        <v>1</v>
      </c>
      <c r="C7" s="77"/>
      <c r="D7" s="78"/>
      <c r="E7" s="53">
        <v>10</v>
      </c>
      <c r="F7" s="88" t="s">
        <v>17</v>
      </c>
      <c r="G7" s="55"/>
      <c r="H7" s="4"/>
      <c r="J7" s="56" t="s">
        <v>19</v>
      </c>
      <c r="K7" s="57"/>
      <c r="L7" s="58"/>
      <c r="M7" s="13">
        <v>1</v>
      </c>
    </row>
    <row r="8" spans="1:8" ht="4.5" customHeight="1" thickBot="1">
      <c r="A8" s="14"/>
      <c r="B8" s="79"/>
      <c r="C8" s="80"/>
      <c r="D8" s="81"/>
      <c r="E8" s="54"/>
      <c r="F8" s="89"/>
      <c r="G8" s="55"/>
      <c r="H8" s="4"/>
    </row>
    <row r="9" spans="1:4" ht="13.5" thickBot="1">
      <c r="A9" s="3"/>
      <c r="B9" s="3"/>
      <c r="C9" s="3"/>
      <c r="D9" s="3"/>
    </row>
    <row r="10" spans="1:8" ht="14.25" customHeight="1">
      <c r="A10" s="14"/>
      <c r="B10" s="76" t="s">
        <v>2</v>
      </c>
      <c r="C10" s="77"/>
      <c r="D10" s="78"/>
      <c r="E10" s="53">
        <v>100</v>
      </c>
      <c r="F10" s="88" t="s">
        <v>17</v>
      </c>
      <c r="G10" s="55"/>
      <c r="H10" s="4"/>
    </row>
    <row r="11" spans="1:8" ht="13.5" thickBot="1">
      <c r="A11" s="14"/>
      <c r="B11" s="79"/>
      <c r="C11" s="80"/>
      <c r="D11" s="81"/>
      <c r="E11" s="54"/>
      <c r="F11" s="89"/>
      <c r="G11" s="55"/>
      <c r="H11" s="4"/>
    </row>
    <row r="14" ht="12.75" customHeight="1" thickBot="1"/>
    <row r="15" spans="5:16" ht="12" customHeight="1" thickBot="1"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0"/>
    </row>
    <row r="16" spans="5:16" ht="13.5" hidden="1" thickBot="1"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</row>
    <row r="17" spans="5:16" ht="36" customHeight="1" thickBot="1" thickTop="1">
      <c r="E17" s="67"/>
      <c r="F17" s="23"/>
      <c r="G17" s="20"/>
      <c r="H17" s="28" t="s">
        <v>31</v>
      </c>
      <c r="I17" s="61" t="s">
        <v>4</v>
      </c>
      <c r="J17" s="62"/>
      <c r="K17" s="63" t="s">
        <v>6</v>
      </c>
      <c r="L17" s="64"/>
      <c r="M17" s="65" t="s">
        <v>7</v>
      </c>
      <c r="N17" s="64"/>
      <c r="O17" s="66"/>
      <c r="P17" s="46"/>
    </row>
    <row r="18" spans="5:16" ht="3" customHeight="1" thickBot="1" thickTop="1">
      <c r="E18" s="67"/>
      <c r="F18" s="23"/>
      <c r="G18" s="20"/>
      <c r="H18" s="20"/>
      <c r="I18" s="42"/>
      <c r="J18" s="42"/>
      <c r="K18" s="42"/>
      <c r="L18" s="42"/>
      <c r="M18" s="24"/>
      <c r="N18" s="24"/>
      <c r="O18" s="24"/>
      <c r="P18" s="46"/>
    </row>
    <row r="19" spans="5:16" ht="21" customHeight="1" thickBot="1" thickTop="1">
      <c r="E19" s="67"/>
      <c r="F19" s="23"/>
      <c r="G19" s="28" t="s">
        <v>3</v>
      </c>
      <c r="H19" s="28">
        <f>Feuil2!D2</f>
        <v>19</v>
      </c>
      <c r="I19" s="30">
        <f>Feuil2!E2</f>
        <v>17.5</v>
      </c>
      <c r="J19" s="31" t="s">
        <v>5</v>
      </c>
      <c r="K19" s="32">
        <f>DISTANCE_CALACULEE_GRP1</f>
        <v>72.91666666666666</v>
      </c>
      <c r="L19" s="33" t="s">
        <v>18</v>
      </c>
      <c r="M19" s="44">
        <f>DISTANCE_BALLON_GRP1</f>
        <v>65.62499999999999</v>
      </c>
      <c r="N19" s="45"/>
      <c r="O19" s="41" t="s">
        <v>18</v>
      </c>
      <c r="P19" s="46"/>
    </row>
    <row r="20" spans="5:16" ht="3" customHeight="1" thickBot="1" thickTop="1">
      <c r="E20" s="67"/>
      <c r="F20" s="23"/>
      <c r="G20" s="20"/>
      <c r="H20" s="20"/>
      <c r="I20" s="34"/>
      <c r="J20" s="34"/>
      <c r="K20" s="34"/>
      <c r="L20" s="34"/>
      <c r="M20" s="34"/>
      <c r="N20" s="34"/>
      <c r="O20" s="34"/>
      <c r="P20" s="46"/>
    </row>
    <row r="21" spans="5:16" ht="21" customHeight="1" thickBot="1" thickTop="1">
      <c r="E21" s="67"/>
      <c r="F21" s="23"/>
      <c r="G21" s="28" t="s">
        <v>8</v>
      </c>
      <c r="H21" s="28">
        <f>Feuil2!D3</f>
        <v>18</v>
      </c>
      <c r="I21" s="30">
        <f>Feuil2!E3</f>
        <v>17</v>
      </c>
      <c r="J21" s="31" t="s">
        <v>5</v>
      </c>
      <c r="K21" s="33">
        <f>DISTANCE_CALACULEE_GRP2</f>
        <v>70.83333333333333</v>
      </c>
      <c r="L21" s="35" t="s">
        <v>18</v>
      </c>
      <c r="M21" s="44">
        <f>DISTANCE_BALLON_GRP2</f>
        <v>63.75</v>
      </c>
      <c r="N21" s="45"/>
      <c r="O21" s="41" t="s">
        <v>18</v>
      </c>
      <c r="P21" s="46"/>
    </row>
    <row r="22" spans="5:16" ht="2.25" customHeight="1" thickBot="1" thickTop="1">
      <c r="E22" s="67"/>
      <c r="F22" s="23"/>
      <c r="G22" s="20"/>
      <c r="H22" s="20"/>
      <c r="I22" s="34"/>
      <c r="J22" s="34"/>
      <c r="K22" s="34"/>
      <c r="L22" s="34"/>
      <c r="M22" s="34"/>
      <c r="N22" s="34"/>
      <c r="O22" s="34"/>
      <c r="P22" s="46"/>
    </row>
    <row r="23" spans="5:16" ht="21" customHeight="1" thickBot="1" thickTop="1">
      <c r="E23" s="67"/>
      <c r="F23" s="23"/>
      <c r="G23" s="28" t="s">
        <v>9</v>
      </c>
      <c r="H23" s="28">
        <f>Feuil2!D4</f>
        <v>17</v>
      </c>
      <c r="I23" s="30">
        <f>Feuil2!E4</f>
        <v>16.5</v>
      </c>
      <c r="J23" s="31" t="s">
        <v>5</v>
      </c>
      <c r="K23" s="33">
        <f>DISTANCE_CALACULEE_GRP3</f>
        <v>68.75</v>
      </c>
      <c r="L23" s="35" t="s">
        <v>18</v>
      </c>
      <c r="M23" s="44">
        <f>DISTANCE_BALLON_GRP3</f>
        <v>61.875</v>
      </c>
      <c r="N23" s="45"/>
      <c r="O23" s="41" t="s">
        <v>18</v>
      </c>
      <c r="P23" s="46"/>
    </row>
    <row r="24" spans="5:16" ht="3" customHeight="1" thickBot="1" thickTop="1">
      <c r="E24" s="67"/>
      <c r="F24" s="23"/>
      <c r="G24" s="20"/>
      <c r="H24" s="20"/>
      <c r="I24" s="34"/>
      <c r="J24" s="34"/>
      <c r="K24" s="34"/>
      <c r="L24" s="34"/>
      <c r="M24" s="34"/>
      <c r="N24" s="34"/>
      <c r="O24" s="34"/>
      <c r="P24" s="46"/>
    </row>
    <row r="25" spans="5:16" ht="21" customHeight="1" thickBot="1" thickTop="1">
      <c r="E25" s="67"/>
      <c r="F25" s="23"/>
      <c r="G25" s="28" t="s">
        <v>10</v>
      </c>
      <c r="H25" s="28">
        <f>Feuil2!D5</f>
        <v>16</v>
      </c>
      <c r="I25" s="30">
        <f>Feuil2!E5</f>
        <v>16</v>
      </c>
      <c r="J25" s="31" t="s">
        <v>5</v>
      </c>
      <c r="K25" s="33">
        <f>DISTANCE_CALACULEE_GRP4</f>
        <v>66.66666666666667</v>
      </c>
      <c r="L25" s="35" t="s">
        <v>18</v>
      </c>
      <c r="M25" s="44">
        <f>DISTANCE_BALLON_GRP4</f>
        <v>60</v>
      </c>
      <c r="N25" s="45"/>
      <c r="O25" s="41" t="s">
        <v>18</v>
      </c>
      <c r="P25" s="46"/>
    </row>
    <row r="26" spans="5:16" ht="3" customHeight="1" thickTop="1"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43"/>
    </row>
    <row r="27" spans="5:16" ht="21" customHeight="1" thickBot="1">
      <c r="E27" s="22"/>
      <c r="F27" s="23"/>
      <c r="G27" s="29" t="s">
        <v>32</v>
      </c>
      <c r="H27" s="29">
        <f>Feuil2!D6</f>
        <v>15</v>
      </c>
      <c r="I27" s="36">
        <f>Feuil2!E6</f>
        <v>15.5</v>
      </c>
      <c r="J27" s="37" t="s">
        <v>5</v>
      </c>
      <c r="K27" s="38">
        <f>DISTANCE_CALACULEE_GRP5</f>
        <v>64.58333333333333</v>
      </c>
      <c r="L27" s="39" t="s">
        <v>18</v>
      </c>
      <c r="M27" s="71">
        <f>DISTANCE_BALLON_GRP5</f>
        <v>58.125</v>
      </c>
      <c r="N27" s="72"/>
      <c r="O27" s="40" t="s">
        <v>18</v>
      </c>
      <c r="P27" s="21"/>
    </row>
    <row r="28" spans="5:16" ht="6" customHeight="1" thickBot="1" thickTop="1">
      <c r="E28" s="2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</row>
    <row r="29" spans="2:3" ht="13.5" hidden="1" thickBot="1">
      <c r="B29" s="6" t="s">
        <v>33</v>
      </c>
      <c r="C29" s="5">
        <f>DIFF_NIV_GROUPE</f>
        <v>1</v>
      </c>
    </row>
    <row r="30" spans="1:20" s="5" customFormat="1" ht="12.75" customHeight="1" hidden="1" thickBot="1">
      <c r="A30" s="1"/>
      <c r="B30" s="6" t="s">
        <v>11</v>
      </c>
      <c r="C30" s="59">
        <v>71.4875</v>
      </c>
      <c r="D30" s="60"/>
      <c r="E30" s="12" t="s">
        <v>3</v>
      </c>
      <c r="F30" s="15"/>
      <c r="G30" s="9">
        <f>VMA*1000/3600</f>
        <v>5.277777777777778</v>
      </c>
      <c r="I30" s="12" t="s">
        <v>8</v>
      </c>
      <c r="J30" s="9">
        <f>REPORT_VMA2*1000/3600</f>
        <v>4.722222222222222</v>
      </c>
      <c r="K30" s="12" t="s">
        <v>9</v>
      </c>
      <c r="L30" s="15"/>
      <c r="M30" s="9">
        <f>REPORT_VMA3*1000/3600</f>
        <v>4.583333333333333</v>
      </c>
      <c r="N30" s="12" t="s">
        <v>10</v>
      </c>
      <c r="O30" s="15"/>
      <c r="P30" s="9">
        <f>REPORT_VMA4*1000/3600</f>
        <v>4.444444444444445</v>
      </c>
      <c r="Q30" s="5">
        <v>2</v>
      </c>
      <c r="R30" s="12" t="s">
        <v>32</v>
      </c>
      <c r="S30" s="15"/>
      <c r="T30" s="9">
        <f>REPORT_VMA4*1000/3600</f>
        <v>4.444444444444445</v>
      </c>
    </row>
    <row r="31" spans="1:20" s="5" customFormat="1" ht="13.5" customHeight="1" hidden="1">
      <c r="A31" s="1"/>
      <c r="B31" s="7" t="s">
        <v>12</v>
      </c>
      <c r="C31" s="47">
        <v>52.675</v>
      </c>
      <c r="D31" s="48"/>
      <c r="G31" s="10">
        <f>DIST_TOTAL_PAR_SEC*DUREE_TRAVAIL</f>
        <v>79.16666666666667</v>
      </c>
      <c r="J31" s="10">
        <f>DIST_GROUPE2*DUREE_TRAVAIL</f>
        <v>70.83333333333333</v>
      </c>
      <c r="M31" s="10">
        <f>DIST_GROUPE3*DUREE_TRAVAIL</f>
        <v>68.75</v>
      </c>
      <c r="P31" s="10">
        <f>DIST_GROUPE4*DUREE_TRAVAIL</f>
        <v>66.66666666666667</v>
      </c>
      <c r="T31" s="10">
        <f>DIST_GROUPE4*DUREE_TRAVAIL</f>
        <v>66.66666666666667</v>
      </c>
    </row>
    <row r="32" spans="1:20" s="5" customFormat="1" ht="12.75" customHeight="1" hidden="1">
      <c r="A32" s="1"/>
      <c r="B32" s="7" t="s">
        <v>13</v>
      </c>
      <c r="C32" s="47">
        <v>56.4375</v>
      </c>
      <c r="D32" s="48"/>
      <c r="G32" s="10">
        <f>DIST_TOTAL_FDETEMPS*INTENSITE/100</f>
        <v>79.16666666666667</v>
      </c>
      <c r="J32" s="10">
        <f>DIST_TOTAL_GROUPE2*INTENSITE/100</f>
        <v>70.83333333333333</v>
      </c>
      <c r="M32" s="10">
        <f>DIST_TOTAL_GROUPE3*INTENSITE/100</f>
        <v>68.75</v>
      </c>
      <c r="P32" s="10">
        <f>DIST_TOTAL_GROUPE4*INTENSITE/100</f>
        <v>66.66666666666667</v>
      </c>
      <c r="T32" s="10">
        <f>DIST_TOTAL_GROUPE4*INTENSITE/100</f>
        <v>66.66666666666667</v>
      </c>
    </row>
    <row r="33" spans="1:20" s="5" customFormat="1" ht="13.5" customHeight="1" hidden="1" thickBot="1">
      <c r="A33" s="1"/>
      <c r="B33" s="8" t="s">
        <v>14</v>
      </c>
      <c r="C33" s="49">
        <v>60.2</v>
      </c>
      <c r="D33" s="50"/>
      <c r="G33" s="11">
        <f>POURCENTAGEDEDISTTOTAL-(POURCENTAGEDEDISTTOTAL*ABAT_AVEC_BALLON/100)</f>
        <v>71.25</v>
      </c>
      <c r="J33" s="11">
        <f>DIST_FONCT_INT2-(DIST_FONCT_INT2*ABAT_AVEC_BALLON/100)</f>
        <v>63.75</v>
      </c>
      <c r="M33" s="11">
        <f>DIST_FONCT_INT3-(DIST_FONCT_INT3*ABAT_AVEC_BALLON/100)</f>
        <v>61.875</v>
      </c>
      <c r="P33" s="11">
        <f>DIST_FONCT_INT4-(DIST_FONCT_INT4*ABAT_AVEC_BALLON/100)</f>
        <v>60</v>
      </c>
      <c r="T33" s="11">
        <f>DIST_FONCT_INT4-(DIST_FONCT_INT4*ABAT_AVEC_BALLON/100)</f>
        <v>60</v>
      </c>
    </row>
    <row r="34" spans="2:4" ht="13.5" hidden="1" thickBot="1">
      <c r="B34" s="8" t="s">
        <v>34</v>
      </c>
      <c r="C34" s="49">
        <v>61.2</v>
      </c>
      <c r="D34" s="50"/>
    </row>
    <row r="35" ht="12.75" hidden="1"/>
    <row r="36" spans="3:10" ht="12.75" hidden="1">
      <c r="C36" s="17" t="s">
        <v>25</v>
      </c>
      <c r="D36" s="17" t="s">
        <v>26</v>
      </c>
      <c r="E36" s="17" t="s">
        <v>27</v>
      </c>
      <c r="F36" s="17" t="s">
        <v>28</v>
      </c>
      <c r="G36" s="17" t="s">
        <v>29</v>
      </c>
      <c r="H36" s="5"/>
      <c r="I36" s="5"/>
      <c r="J36" s="5"/>
    </row>
    <row r="37" spans="2:10" ht="12.75" hidden="1">
      <c r="B37" s="17" t="s">
        <v>35</v>
      </c>
      <c r="C37" s="18">
        <f>(REPORT_VMA*1000/3600)*INTENSITE/100*DUREE_TRAVAIL</f>
        <v>72.91666666666666</v>
      </c>
      <c r="D37" s="18">
        <f>(REPORT_VMA2*1000/3600)*INTENSITE/100*DUREE_TRAVAIL</f>
        <v>70.83333333333333</v>
      </c>
      <c r="E37" s="18">
        <f>(REPORT_VMA3*1000/3600)*INTENSITE/100*DUREE_TRAVAIL</f>
        <v>68.75</v>
      </c>
      <c r="F37" s="18">
        <f>(REPORT_VMA4*1000/3600)*INTENSITE/100*DUREE_TRAVAIL</f>
        <v>66.66666666666667</v>
      </c>
      <c r="G37" s="18">
        <f>(REPORT_VMA5*1000/3600)*INTENSITE/100*DUREE_TRAVAIL</f>
        <v>64.58333333333333</v>
      </c>
      <c r="H37" s="5"/>
      <c r="I37" s="5"/>
      <c r="J37" s="5"/>
    </row>
    <row r="38" spans="2:10" ht="12.75" hidden="1">
      <c r="B38" s="17" t="s">
        <v>36</v>
      </c>
      <c r="C38" s="18">
        <f>((REPORT_VMA*1000/3600)*INTENSITE/100*DUREE_TRAVAIL)-(C37*ABAT_AVEC_BALLON/100)</f>
        <v>65.62499999999999</v>
      </c>
      <c r="D38" s="18">
        <f>((REPORT_VMA2*1000/3600)*INTENSITE/100*DUREE_TRAVAIL)-(D37*ABAT_AVEC_BALLON/100)</f>
        <v>63.75</v>
      </c>
      <c r="E38" s="18">
        <f>((REPORT_VMA3*1000/3600)*INTENSITE/100*DUREE_TRAVAIL)-(E37*ABAT_AVEC_BALLON/100)</f>
        <v>61.875</v>
      </c>
      <c r="F38" s="18">
        <f>((REPORT_VMA4*1000/3600)*INTENSITE/100*DUREE_TRAVAIL)-(F37*ABAT_AVEC_BALLON/100)</f>
        <v>60</v>
      </c>
      <c r="G38" s="18">
        <f>((REPORT_VMA5*1000/3600)*INTENSITE/100*DUREE_TRAVAIL)-(G37*ABAT_AVEC_BALLON/100)</f>
        <v>58.125</v>
      </c>
      <c r="H38" s="5"/>
      <c r="I38" s="5"/>
      <c r="J38" s="5"/>
    </row>
    <row r="39" spans="3:10" ht="12.75" hidden="1">
      <c r="C39" s="17"/>
      <c r="D39" s="17"/>
      <c r="E39" s="17"/>
      <c r="F39" s="17"/>
      <c r="G39" s="17"/>
      <c r="H39" s="5"/>
      <c r="I39" s="5"/>
      <c r="J39" s="5"/>
    </row>
    <row r="40" spans="3:10" ht="12.75" hidden="1">
      <c r="C40" s="17"/>
      <c r="D40" s="17"/>
      <c r="E40" s="17"/>
      <c r="F40" s="17"/>
      <c r="G40" s="17"/>
      <c r="H40" s="5"/>
      <c r="I40" s="5"/>
      <c r="J40" s="5"/>
    </row>
    <row r="41" spans="3:10" ht="12.75" hidden="1">
      <c r="C41" s="17"/>
      <c r="D41" s="17"/>
      <c r="E41" s="17"/>
      <c r="F41" s="17"/>
      <c r="G41" s="17"/>
      <c r="H41" s="5"/>
      <c r="I41" s="5"/>
      <c r="J41" s="5"/>
    </row>
    <row r="42" spans="3:10" ht="12.75" hidden="1">
      <c r="C42" s="17"/>
      <c r="D42" s="17"/>
      <c r="E42" s="17"/>
      <c r="F42" s="17"/>
      <c r="G42" s="17"/>
      <c r="H42" s="5"/>
      <c r="I42" s="5"/>
      <c r="J42" s="5"/>
    </row>
    <row r="43" spans="3:10" ht="12.75" hidden="1">
      <c r="C43" s="17"/>
      <c r="D43" s="17"/>
      <c r="E43" s="17"/>
      <c r="F43" s="17"/>
      <c r="G43" s="17"/>
      <c r="H43" s="5"/>
      <c r="I43" s="5"/>
      <c r="J43" s="5"/>
    </row>
  </sheetData>
  <mergeCells count="33">
    <mergeCell ref="C34:D34"/>
    <mergeCell ref="M27:N27"/>
    <mergeCell ref="C2:P2"/>
    <mergeCell ref="B7:D8"/>
    <mergeCell ref="B10:D11"/>
    <mergeCell ref="B4:D5"/>
    <mergeCell ref="F4:F5"/>
    <mergeCell ref="F7:F8"/>
    <mergeCell ref="F10:F11"/>
    <mergeCell ref="J4:L5"/>
    <mergeCell ref="E10:E11"/>
    <mergeCell ref="J7:L7"/>
    <mergeCell ref="N4:N5"/>
    <mergeCell ref="C30:D30"/>
    <mergeCell ref="G10:G11"/>
    <mergeCell ref="I17:J17"/>
    <mergeCell ref="K17:L17"/>
    <mergeCell ref="M17:O17"/>
    <mergeCell ref="E17:E25"/>
    <mergeCell ref="E15:P15"/>
    <mergeCell ref="M4:M5"/>
    <mergeCell ref="E4:E5"/>
    <mergeCell ref="G4:G5"/>
    <mergeCell ref="E7:E8"/>
    <mergeCell ref="G7:G8"/>
    <mergeCell ref="M21:N21"/>
    <mergeCell ref="P17:P25"/>
    <mergeCell ref="C32:D32"/>
    <mergeCell ref="C33:D33"/>
    <mergeCell ref="M23:N23"/>
    <mergeCell ref="M25:N25"/>
    <mergeCell ref="C31:D31"/>
    <mergeCell ref="M19:N19"/>
  </mergeCells>
  <printOptions/>
  <pageMargins left="0.75" right="0.75" top="1" bottom="1" header="0.4921259845" footer="0.4921259845"/>
  <pageSetup fitToHeight="1" fitToWidth="1" horizontalDpi="600" verticalDpi="600" orientation="landscape" paperSize="9" scale="9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F21"/>
  <sheetViews>
    <sheetView workbookViewId="0" topLeftCell="A1">
      <selection activeCell="D6" sqref="D6"/>
    </sheetView>
  </sheetViews>
  <sheetFormatPr defaultColWidth="11.421875" defaultRowHeight="12.75"/>
  <cols>
    <col min="1" max="1" width="16.421875" style="0" bestFit="1" customWidth="1"/>
    <col min="4" max="4" width="25.57421875" style="0" bestFit="1" customWidth="1"/>
    <col min="5" max="5" width="13.28125" style="0" bestFit="1" customWidth="1"/>
  </cols>
  <sheetData>
    <row r="1" spans="1:5" ht="12.75">
      <c r="A1" t="s">
        <v>20</v>
      </c>
      <c r="B1" t="s">
        <v>21</v>
      </c>
      <c r="D1" s="16" t="s">
        <v>23</v>
      </c>
      <c r="E1" s="16" t="s">
        <v>24</v>
      </c>
    </row>
    <row r="2" spans="1:6" ht="12.75">
      <c r="A2">
        <v>3</v>
      </c>
      <c r="B2">
        <v>9.5</v>
      </c>
      <c r="D2" s="16">
        <v>19</v>
      </c>
      <c r="E2" s="16">
        <f aca="true" t="shared" si="0" ref="E2:E7">LOOKUP(D2,A2:A21,B2:B21)</f>
        <v>17.5</v>
      </c>
      <c r="F2" t="s">
        <v>25</v>
      </c>
    </row>
    <row r="3" spans="1:6" ht="12.75">
      <c r="A3">
        <v>4</v>
      </c>
      <c r="B3">
        <v>10</v>
      </c>
      <c r="D3" s="16">
        <f>D2-DIFF_NIV_GROUPE</f>
        <v>18</v>
      </c>
      <c r="E3" s="16">
        <f t="shared" si="0"/>
        <v>17</v>
      </c>
      <c r="F3" t="s">
        <v>26</v>
      </c>
    </row>
    <row r="4" spans="1:6" ht="12.75">
      <c r="A4">
        <v>5</v>
      </c>
      <c r="B4">
        <v>10.5</v>
      </c>
      <c r="D4" s="16">
        <f>D3-DIFF_NIV_GROUPE</f>
        <v>17</v>
      </c>
      <c r="E4" s="16">
        <f t="shared" si="0"/>
        <v>16.5</v>
      </c>
      <c r="F4" t="s">
        <v>27</v>
      </c>
    </row>
    <row r="5" spans="1:6" ht="12.75">
      <c r="A5">
        <v>6</v>
      </c>
      <c r="B5">
        <v>11</v>
      </c>
      <c r="D5" s="16">
        <f>D4-DIFF_NIV_GROUPE</f>
        <v>16</v>
      </c>
      <c r="E5" s="16">
        <f t="shared" si="0"/>
        <v>16</v>
      </c>
      <c r="F5" t="s">
        <v>28</v>
      </c>
    </row>
    <row r="6" spans="1:6" ht="12.75">
      <c r="A6">
        <v>7</v>
      </c>
      <c r="B6">
        <v>11.5</v>
      </c>
      <c r="D6" s="16">
        <f>D5-DIFF_NIV_GROUPE</f>
        <v>15</v>
      </c>
      <c r="E6" s="16">
        <f t="shared" si="0"/>
        <v>15.5</v>
      </c>
      <c r="F6" t="s">
        <v>29</v>
      </c>
    </row>
    <row r="7" spans="1:6" ht="12.75">
      <c r="A7">
        <v>8</v>
      </c>
      <c r="B7">
        <v>12</v>
      </c>
      <c r="D7" s="16">
        <f>D6-DIFF_NIV_GROUPE</f>
        <v>14</v>
      </c>
      <c r="E7" s="16">
        <f t="shared" si="0"/>
        <v>15</v>
      </c>
      <c r="F7" t="s">
        <v>30</v>
      </c>
    </row>
    <row r="8" spans="1:2" ht="12.75">
      <c r="A8">
        <v>9</v>
      </c>
      <c r="B8">
        <v>12.5</v>
      </c>
    </row>
    <row r="9" spans="1:2" ht="12.75">
      <c r="A9">
        <v>10</v>
      </c>
      <c r="B9">
        <v>13</v>
      </c>
    </row>
    <row r="10" spans="1:2" ht="12.75">
      <c r="A10">
        <v>11</v>
      </c>
      <c r="B10">
        <v>13.5</v>
      </c>
    </row>
    <row r="11" spans="1:2" ht="12.75">
      <c r="A11">
        <v>12</v>
      </c>
      <c r="B11">
        <v>14</v>
      </c>
    </row>
    <row r="12" spans="1:2" ht="12.75">
      <c r="A12">
        <v>13</v>
      </c>
      <c r="B12">
        <v>14.5</v>
      </c>
    </row>
    <row r="13" spans="1:2" ht="12.75">
      <c r="A13">
        <v>14</v>
      </c>
      <c r="B13">
        <v>15</v>
      </c>
    </row>
    <row r="14" spans="1:2" ht="12.75">
      <c r="A14">
        <v>15</v>
      </c>
      <c r="B14">
        <v>15.5</v>
      </c>
    </row>
    <row r="15" spans="1:2" ht="12.75">
      <c r="A15">
        <v>16</v>
      </c>
      <c r="B15">
        <v>16</v>
      </c>
    </row>
    <row r="16" spans="1:2" ht="12.75">
      <c r="A16">
        <v>17</v>
      </c>
      <c r="B16">
        <v>16.5</v>
      </c>
    </row>
    <row r="17" spans="1:2" ht="12.75">
      <c r="A17">
        <v>18</v>
      </c>
      <c r="B17">
        <v>17</v>
      </c>
    </row>
    <row r="18" spans="1:2" ht="12.75">
      <c r="A18">
        <v>19</v>
      </c>
      <c r="B18">
        <v>17.5</v>
      </c>
    </row>
    <row r="19" spans="1:2" ht="12.75">
      <c r="A19">
        <v>20</v>
      </c>
      <c r="B19">
        <v>18</v>
      </c>
    </row>
    <row r="20" spans="1:2" ht="12.75">
      <c r="A20">
        <v>21</v>
      </c>
      <c r="B20">
        <v>18.5</v>
      </c>
    </row>
    <row r="21" spans="1:2" ht="12.75">
      <c r="A21">
        <v>22</v>
      </c>
      <c r="B21">
        <v>19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FSM</cp:lastModifiedBy>
  <cp:lastPrinted>2010-04-29T08:57:57Z</cp:lastPrinted>
  <dcterms:created xsi:type="dcterms:W3CDTF">1996-10-21T11:03:58Z</dcterms:created>
  <dcterms:modified xsi:type="dcterms:W3CDTF">2011-04-20T07:59:18Z</dcterms:modified>
  <cp:category/>
  <cp:version/>
  <cp:contentType/>
  <cp:contentStatus/>
</cp:coreProperties>
</file>