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75" i="4" l="1"/>
  <c r="BG40" i="4"/>
  <c r="AS74" i="4"/>
  <c r="AR74" i="4" s="1"/>
  <c r="AS64" i="4"/>
  <c r="AR64" i="4" s="1"/>
  <c r="BG51" i="4"/>
  <c r="AX28" i="4"/>
  <c r="BG28" i="4"/>
  <c r="BG30" i="4"/>
  <c r="BG31" i="4"/>
  <c r="BG29" i="4"/>
  <c r="AS30" i="4"/>
  <c r="AR30" i="4" s="1"/>
  <c r="AS20" i="4"/>
  <c r="AR20" i="4" s="1"/>
  <c r="AX17" i="4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AI28" i="4" s="1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AZ51" i="4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AI17" i="4" s="1"/>
  <c r="BF19" i="4"/>
  <c r="BA18" i="4"/>
  <c r="AZ18" i="4"/>
  <c r="AZ19" i="4"/>
  <c r="BA20" i="4"/>
  <c r="BF20" i="4"/>
  <c r="BD53" i="4" l="1"/>
  <c r="BB51" i="4"/>
  <c r="BB74" i="4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51" i="4" l="1"/>
  <c r="AX51" i="4" s="1"/>
  <c r="AI51" i="4" s="1"/>
  <c r="AY72" i="4"/>
  <c r="AY74" i="4"/>
  <c r="AY53" i="4"/>
  <c r="AY52" i="4"/>
  <c r="AX52" i="4" s="1"/>
  <c r="AI52" i="4" s="1"/>
  <c r="AY50" i="4"/>
  <c r="AX50" i="4" s="1"/>
  <c r="AI50" i="4" s="1"/>
  <c r="AY31" i="4"/>
  <c r="AY28" i="4"/>
  <c r="AY30" i="4"/>
  <c r="AX30" i="4" s="1"/>
  <c r="AI30" i="4" s="1"/>
  <c r="AY29" i="4"/>
  <c r="AX29" i="4" s="1"/>
  <c r="AI29" i="4" s="1"/>
  <c r="AY17" i="4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Y19" i="4"/>
  <c r="AX19" i="4" s="1"/>
  <c r="AI19" i="4" s="1"/>
  <c r="AY18" i="4"/>
  <c r="AX18" i="4" s="1"/>
  <c r="AI18" i="4" s="1"/>
  <c r="AX39" i="4" l="1"/>
  <c r="AI39" i="4" s="1"/>
  <c r="AX41" i="4"/>
  <c r="AI41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X20" i="4"/>
  <c r="AI20" i="4" s="1"/>
  <c r="AG17" i="4" s="1"/>
  <c r="AG40" i="4" l="1"/>
  <c r="X40" i="4" s="1"/>
  <c r="AG41" i="4"/>
  <c r="AG39" i="4"/>
  <c r="W39" i="4" s="1"/>
  <c r="AG42" i="4"/>
  <c r="AG74" i="4"/>
  <c r="AG75" i="4"/>
  <c r="AG72" i="4"/>
  <c r="Z72" i="4" s="1"/>
  <c r="AG73" i="4"/>
  <c r="AG63" i="4"/>
  <c r="AG64" i="4"/>
  <c r="AG61" i="4"/>
  <c r="Z61" i="4" s="1"/>
  <c r="AG53" i="4"/>
  <c r="AG51" i="4"/>
  <c r="AG50" i="4"/>
  <c r="V39" i="4"/>
  <c r="AG29" i="4"/>
  <c r="AG30" i="4"/>
  <c r="AG31" i="4"/>
  <c r="AG20" i="4"/>
  <c r="AG19" i="4"/>
  <c r="AG18" i="4"/>
  <c r="Y39" i="4"/>
  <c r="AA74" i="4" l="1"/>
  <c r="AO88" i="4" s="1"/>
  <c r="X61" i="4"/>
  <c r="Y62" i="4"/>
  <c r="U61" i="4"/>
  <c r="W61" i="4"/>
  <c r="AC61" i="4"/>
  <c r="W42" i="4"/>
  <c r="Y40" i="4"/>
  <c r="U41" i="4"/>
  <c r="AH85" i="4" s="1"/>
  <c r="U42" i="4"/>
  <c r="AB42" i="4"/>
  <c r="Z41" i="4"/>
  <c r="AN85" i="4" s="1"/>
  <c r="V40" i="4"/>
  <c r="U40" i="4"/>
  <c r="AA39" i="4"/>
  <c r="Y42" i="4"/>
  <c r="X41" i="4"/>
  <c r="AL85" i="4" s="1"/>
  <c r="Z42" i="4"/>
  <c r="AC40" i="4"/>
  <c r="W41" i="4"/>
  <c r="AJ85" i="4" s="1"/>
  <c r="V42" i="4"/>
  <c r="V41" i="4"/>
  <c r="AK85" i="4" s="1"/>
  <c r="AA42" i="4"/>
  <c r="AA41" i="4"/>
  <c r="AO85" i="4" s="1"/>
  <c r="X42" i="4"/>
  <c r="W40" i="4"/>
  <c r="X39" i="4"/>
  <c r="U39" i="4"/>
  <c r="AC39" i="4"/>
  <c r="Z39" i="4"/>
  <c r="AB39" i="4"/>
  <c r="AB41" i="4"/>
  <c r="AP85" i="4" s="1"/>
  <c r="AC42" i="4"/>
  <c r="AC41" i="4"/>
  <c r="AQ85" i="4" s="1"/>
  <c r="AB40" i="4"/>
  <c r="AA40" i="4"/>
  <c r="Z40" i="4"/>
  <c r="Y41" i="4"/>
  <c r="AM85" i="4" s="1"/>
  <c r="AB29" i="4"/>
  <c r="Y28" i="4"/>
  <c r="AB28" i="4"/>
  <c r="AC28" i="4"/>
  <c r="AA28" i="4"/>
  <c r="W28" i="4"/>
  <c r="Z28" i="4"/>
  <c r="X28" i="4"/>
  <c r="V28" i="4"/>
  <c r="U28" i="4"/>
  <c r="AA29" i="4"/>
  <c r="U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AI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10" i="5"/>
  <c r="H58" i="1" s="1"/>
  <c r="C14" i="5" l="1"/>
  <c r="AI85" i="4"/>
  <c r="C38" i="5"/>
  <c r="H65" i="1" s="1"/>
  <c r="AL105" i="4"/>
  <c r="AH84" i="4"/>
  <c r="AL96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1" i="5"/>
  <c r="H67" i="1" l="1"/>
  <c r="F77" i="5"/>
  <c r="F78" i="5"/>
  <c r="H63" i="1"/>
  <c r="F76" i="5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G77" i="5" l="1"/>
  <c r="AD85" i="4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 l="1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<sst xmlns="http://schemas.openxmlformats.org/spreadsheetml/2006/main" count="488" uniqueCount="186">
  <si>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</si>
  <si>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</si>
  <si>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</si>
  <si>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</si>
  <si>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</si>
  <si>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</si>
  <si>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</si>
  <si>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</si>
  <si>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</si>
  <si>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</si>
  <si>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</si>
  <si>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</si>
  <si>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</si>
  <si>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</si>
  <si>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</si>
  <si>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</si>
  <si>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</si>
  <si>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</si>
  <si>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</si>
  <si>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</si>
  <si>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</si>
  <si>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</si>
  <si>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</si>
  <si>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</si>
  <si>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</si>
  <si>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</si>
  <si>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</si>
  <si>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</si>
  <si>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</si>
  <si>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</si>
  <si>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</si>
  <si>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</si>
  <si>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</si>
  <si>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</si>
  <si>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</si>
  <si>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</si>
  <si>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</si>
  <si>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</si>
  <si>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</si>
  <si>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</si>
  <si>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</si>
  <si>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</si>
  <si>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</si>
  <si>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</si>
  <si>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</si>
  <si>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</si>
  <si>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</si>
  <si>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</si>
  <si>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</si>
  <si>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</si>
  <si>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</si>
  <si>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</si>
  <si>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</si>
  <si>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</si>
  <si>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</si>
  <si>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</si>
  <si>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</si>
  <si>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</si>
  <si>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</si>
  <si>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</si>
  <si>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</si>
  <si>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</si>
  <si>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</si>
  <si>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</si>
  <si>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</si>
  <si>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</si>
  <si>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</si>
  <si>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</si>
  <si>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</si>
  <si>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</si>
  <si>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</si>
  <si>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</si>
  <si>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</si>
  <si>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</si>
  <si>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</si>
  <si>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</si>
  <si>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</si>
  <si>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</si>
  <si>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</si>
  <si>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</si>
  <si>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</si>
  <si>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</si>
  <si>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</si>
  <si>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</si>
  <si>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</si>
  <si>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</si>
  <si>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</si>
  <si>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</si>
  <si>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</si>
  <si>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</si>
  <si>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</si>
  <si>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</si>
  <si>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</si>
  <si>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</si>
  <si>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</si>
  <si>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</si>
  <si>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</si>
  <si>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</si>
  <si>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</si>
  <si>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</si>
  <si>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</si>
  <si>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</si>
  <si>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</si>
  <si>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</si>
  <si>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</si>
  <si>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</si>
  <si>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</si>
  <si>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</si>
  <si>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</si>
  <si>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</si>
  <si>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</si>
  <si>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</si>
  <si>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</si>
  <si>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</si>
  <si>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</si>
  <si>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</si>
  <si>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</si>
  <si>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</si>
  <si>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</si>
  <si>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</si>
  <si>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</si>
  <si>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</si>
  <si>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</si>
  <si>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</si>
  <si>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</si>
  <si>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</si>
  <si>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</si>
  <si>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</si>
  <si>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</si>
  <si>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</si>
  <si>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</si>
  <si>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</si>
  <si>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</si>
  <si>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</si>
  <si>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</si>
  <si>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</si>
  <si>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</si>
  <si>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</si>
  <si>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</si>
  <si>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</si>
  <si>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</si>
  <si>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</si>
  <si>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</si>
  <si>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</si>
  <si>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</si>
  <si>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</si>
  <si>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</si>
  <si>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</si>
  <si>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</si>
  <si>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</si>
  <si>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</si>
  <si>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</si>
  <si>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</si>
  <si>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</si>
  <si>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</si>
  <si>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</si>
  <si>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</si>
  <si>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</si>
  <si>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</si>
  <si>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</si>
  <si>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</si>
  <si>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</si>
  <si>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</si>
  <si>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</si>
  <si>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</si>
  <si>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</si>
  <si>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</si>
  <si>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</si>
  <si>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</si>
  <si>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</si>
  <si>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</si>
  <si>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</si>
  <si>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</si>
  <si>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</si>
  <si>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</si>
  <si>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</si>
  <si>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</si>
  <si>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</si>
  <si>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</si>
  <si>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</si>
  <si>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</si>
  <si>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</si>
  <si>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</si>
  <si>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Christophe</t>
  </si>
  <si>
    <t>Bertholet</t>
  </si>
  <si>
    <t>chris_bertholethotmail.com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</si>
</sst>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5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5" fontId="9" fillId="12" borderId="59" xfId="0" applyNumberFormat="1" applyFont="1" applyFill="1" applyBorder="1" applyAlignment="1" applyProtection="1">
      <alignment horizontal="center"/>
      <protection hidden="1"/>
    </xf>
    <xf numFmtId="165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abSelected="1" topLeftCell="A61" zoomScaleNormal="100" workbookViewId="0"/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zoomScale="90" zoomScaleNormal="90" workbookViewId="0">
      <selection activeCell="G77" sqref="G77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0</v>
      </c>
      <c r="D16" s="66">
        <f t="shared" ref="D16:D21" si="2">IF(AND(G16=H16,G16&lt;&gt;"",H16&lt;&gt;""),1,0)</f>
        <v>1</v>
      </c>
      <c r="E16" s="66">
        <f t="shared" ref="E16:E21" si="3">IF(AND(G16&lt;H16,G16&lt;&gt;"",H16&lt;&gt;""),1,0)</f>
        <v>0</v>
      </c>
      <c r="F16" s="207" t="s">
        <v>0</v>
      </c>
      <c r="G16" s="156">
        <v>1</v>
      </c>
      <c r="H16" s="156">
        <v>1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1</v>
      </c>
      <c r="P16" s="66">
        <f t="shared" ref="P16:P21" si="7">IF(AND(G16&gt;H16,G16&lt;&gt;"",H16&lt;&gt;""),1,0)</f>
        <v>0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France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5</v>
      </c>
      <c r="AB17" s="74">
        <f>VLOOKUP(R17,AG17:AQ20,10,FALSE)</f>
        <v>2</v>
      </c>
      <c r="AC17" s="75">
        <f>VLOOKUP(R17,AG17:AQ20,11,FALSE)</f>
        <v>3</v>
      </c>
      <c r="AD17" s="217"/>
      <c r="AE17" s="217"/>
      <c r="AF17" s="76">
        <v>1</v>
      </c>
      <c r="AG17" s="67">
        <f>RANK(AI17,AI17:AI20)</f>
        <v>1</v>
      </c>
      <c r="AH17" s="67" t="str">
        <f>F16</f>
        <v>France</v>
      </c>
      <c r="AI17" s="67">
        <f>(AK17*10000000000)+((AR17+AX17+BF17)*100000)+(AQ17*1000)+(AO17*10)-AF17</f>
        <v>70000003049</v>
      </c>
      <c r="AJ17" s="67">
        <f>B16+B18+M20</f>
        <v>3</v>
      </c>
      <c r="AK17" s="67">
        <f>(3*AL17)+AM17</f>
        <v>7</v>
      </c>
      <c r="AL17" s="67">
        <f>C16+C19+N20</f>
        <v>2</v>
      </c>
      <c r="AM17" s="67">
        <f>D16+D19+O20</f>
        <v>1</v>
      </c>
      <c r="AN17" s="67">
        <f>E16+E19+P20</f>
        <v>0</v>
      </c>
      <c r="AO17" s="67">
        <f>G16+G19+H20</f>
        <v>5</v>
      </c>
      <c r="AP17" s="67">
        <f>H16+H19+G20</f>
        <v>2</v>
      </c>
      <c r="AQ17" s="67">
        <f>AO17-AP17</f>
        <v>3</v>
      </c>
      <c r="AR17" s="108">
        <f>IF(AND(AS17&lt;&gt;"",COUNTIF(AT17:AW17,AS17)=1),1000,0)</f>
        <v>0</v>
      </c>
      <c r="AS17" s="68">
        <f>IF(COUNTIF(AK17:AK20,AK17)=2,IF(AK17=AK18,AF18,IF(AK17=AK19,AF19,IF(AK17=AK20,AF20,""))),"")</f>
        <v>2</v>
      </c>
      <c r="AT17" s="109"/>
      <c r="AU17" s="68" t="str">
        <f>IF(G16&gt;H16,2,"")</f>
        <v/>
      </c>
      <c r="AV17" s="68">
        <f>IF(G19&gt;H19,3,"")</f>
        <v>3</v>
      </c>
      <c r="AW17" s="110">
        <f>IF(H20&gt;G20,4,"")</f>
        <v>4</v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1</v>
      </c>
      <c r="D18" s="66">
        <f t="shared" si="2"/>
        <v>0</v>
      </c>
      <c r="E18" s="66">
        <f t="shared" si="3"/>
        <v>0</v>
      </c>
      <c r="F18" s="208" t="s">
        <v>99</v>
      </c>
      <c r="G18" s="156">
        <v>1</v>
      </c>
      <c r="H18" s="156">
        <v>0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0</v>
      </c>
      <c r="P18" s="66">
        <f t="shared" si="7"/>
        <v>1</v>
      </c>
      <c r="Q18" s="221"/>
      <c r="R18" s="69">
        <v>2</v>
      </c>
      <c r="S18" s="69"/>
      <c r="T18" s="83">
        <v>2</v>
      </c>
      <c r="U18" s="84" t="str">
        <f>VLOOKUP(R18,AG17:AQ20,2,FALSE)</f>
        <v>Roumanie</v>
      </c>
      <c r="V18" s="83">
        <f>VLOOKUP(R18,AG17:AQ20,5,FALSE)</f>
        <v>7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1</v>
      </c>
      <c r="Z18" s="85">
        <f>VLOOKUP(R18,AG17:AQ20,8,FALSE)</f>
        <v>0</v>
      </c>
      <c r="AA18" s="85">
        <f>VLOOKUP(R18,AG17:AQ20,9,FALSE)</f>
        <v>4</v>
      </c>
      <c r="AB18" s="85">
        <f>VLOOKUP(R18,AG17:AQ20,10,FALSE)</f>
        <v>1</v>
      </c>
      <c r="AC18" s="86">
        <f>VLOOKUP(R18,AG17:AQ20,11,FALSE)</f>
        <v>3</v>
      </c>
      <c r="AD18" s="217"/>
      <c r="AE18" s="217"/>
      <c r="AF18" s="76">
        <v>2</v>
      </c>
      <c r="AG18" s="67">
        <f>RANK(AI18,AI17:AI20)</f>
        <v>2</v>
      </c>
      <c r="AH18" s="67" t="str">
        <f>I16</f>
        <v>Roumanie</v>
      </c>
      <c r="AI18" s="67">
        <f>(AK18*10000000000)+((AR18+AX18+BF18)*100000)+(AQ18*1000)+(AO18*10)-AF18</f>
        <v>70000003038</v>
      </c>
      <c r="AJ18" s="67">
        <f>M16+M19+B21</f>
        <v>3</v>
      </c>
      <c r="AK18" s="67">
        <f>(3*AL18)+AM18</f>
        <v>7</v>
      </c>
      <c r="AL18" s="67">
        <f>N16+C18+C21</f>
        <v>2</v>
      </c>
      <c r="AM18" s="67">
        <f>O16+D18+D21</f>
        <v>1</v>
      </c>
      <c r="AN18" s="67">
        <f>P16+E18+E21</f>
        <v>0</v>
      </c>
      <c r="AO18" s="67">
        <f>H16+G18+G21</f>
        <v>4</v>
      </c>
      <c r="AP18" s="67">
        <f>G16+H18+H21</f>
        <v>1</v>
      </c>
      <c r="AQ18" s="67">
        <f>AO18-AP18</f>
        <v>3</v>
      </c>
      <c r="AR18" s="108">
        <f>IF(AND(AS18&lt;&gt;"",COUNTIF(AT18:AW18,AS18)=1),1000,0)</f>
        <v>0</v>
      </c>
      <c r="AS18" s="68">
        <f>IF(COUNTIF(AK17:AK20,AK18)=2,IF(AK18=AK17,AF17,IF(AK18=AK19,AF19,IF(AK18=AK20,AF20,""))),"")</f>
        <v>1</v>
      </c>
      <c r="AT18" s="68" t="str">
        <f>IF(H16&gt;G16,1,"")</f>
        <v/>
      </c>
      <c r="AU18" s="109"/>
      <c r="AV18" s="68">
        <f>IF(G21&gt;H21,3,"")</f>
        <v>3</v>
      </c>
      <c r="AW18" s="110">
        <f>IF(G18&gt;H18,4,"")</f>
        <v>4</v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2</v>
      </c>
      <c r="H19" s="156">
        <v>1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Suisse</v>
      </c>
      <c r="V19" s="87">
        <f>VLOOKUP(R19,AG17:AQ20,5,FALSE)</f>
        <v>3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0</v>
      </c>
      <c r="Z19" s="89">
        <f>VLOOKUP(R19,AG17:AQ20,8,FALSE)</f>
        <v>2</v>
      </c>
      <c r="AA19" s="89">
        <f>VLOOKUP(R19,AG17:AQ20,9,FALSE)</f>
        <v>1</v>
      </c>
      <c r="AB19" s="89">
        <f>VLOOKUP(R19,AG17:AQ20,10,FALSE)</f>
        <v>3</v>
      </c>
      <c r="AC19" s="90">
        <f>VLOOKUP(R19,AG17:AQ20,11,FALSE)</f>
        <v>-2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-3993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1</v>
      </c>
      <c r="AP19" s="67">
        <f>H17+G19+G21</f>
        <v>5</v>
      </c>
      <c r="AQ19" s="67">
        <f>AO19-AP19</f>
        <v>-4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0</v>
      </c>
      <c r="D20" s="66">
        <f t="shared" si="2"/>
        <v>0</v>
      </c>
      <c r="E20" s="66">
        <f t="shared" si="3"/>
        <v>1</v>
      </c>
      <c r="F20" s="208" t="s">
        <v>56</v>
      </c>
      <c r="G20" s="156">
        <v>0</v>
      </c>
      <c r="H20" s="156">
        <v>2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1</v>
      </c>
      <c r="O20" s="66">
        <f t="shared" si="6"/>
        <v>0</v>
      </c>
      <c r="P20" s="66">
        <f t="shared" si="7"/>
        <v>0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1</v>
      </c>
      <c r="AB20" s="93">
        <f>VLOOKUP(R20,AG17:AQ20,10,FALSE)</f>
        <v>5</v>
      </c>
      <c r="AC20" s="94">
        <f>VLOOKUP(R20,AG17:AQ20,11,FALSE)</f>
        <v>-4</v>
      </c>
      <c r="AD20" s="217"/>
      <c r="AE20" s="217"/>
      <c r="AF20" s="77">
        <v>4</v>
      </c>
      <c r="AG20" s="78">
        <f>RANK(AI20,AI17:AI20)</f>
        <v>3</v>
      </c>
      <c r="AH20" s="78" t="str">
        <f>I17</f>
        <v>Suisse</v>
      </c>
      <c r="AI20" s="67">
        <f>(AK20*10000000000)+((AR20+AX20+BF20)*100000)+(AQ20*1000)+(AO20*10)-AF20</f>
        <v>29999998006</v>
      </c>
      <c r="AJ20" s="78">
        <f>M17+B19+B20</f>
        <v>3</v>
      </c>
      <c r="AK20" s="78">
        <f>(3*AL20)+AM20</f>
        <v>3</v>
      </c>
      <c r="AL20" s="78">
        <f>N17+N18+C20</f>
        <v>1</v>
      </c>
      <c r="AM20" s="78">
        <f>O17+O18+D20</f>
        <v>0</v>
      </c>
      <c r="AN20" s="78">
        <f>P17+P18+E20</f>
        <v>2</v>
      </c>
      <c r="AO20" s="78">
        <f>H17+H18+G20</f>
        <v>1</v>
      </c>
      <c r="AP20" s="78">
        <f>G17+G18+H20</f>
        <v>3</v>
      </c>
      <c r="AQ20" s="78">
        <f>AO20-AP20</f>
        <v>-2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 t="str">
        <f>IF(G20&gt;H20,1,"")</f>
        <v/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0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0</v>
      </c>
      <c r="D28" s="66">
        <f t="shared" si="10"/>
        <v>1</v>
      </c>
      <c r="E28" s="66">
        <f t="shared" si="11"/>
        <v>0</v>
      </c>
      <c r="F28" s="208" t="s">
        <v>101</v>
      </c>
      <c r="G28" s="156">
        <v>1</v>
      </c>
      <c r="H28" s="156">
        <v>1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1</v>
      </c>
      <c r="P28" s="66">
        <f t="shared" si="15"/>
        <v>0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4</v>
      </c>
      <c r="AB28" s="74">
        <f>VLOOKUP(R28,AG28:AQ31,10,FALSE)</f>
        <v>1</v>
      </c>
      <c r="AC28" s="75">
        <f>VLOOKUP(R28,AG28:AQ31,11,FALSE)</f>
        <v>3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70000003039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4</v>
      </c>
      <c r="AP28" s="67">
        <f>H27+H30+G31</f>
        <v>1</v>
      </c>
      <c r="AQ28" s="67">
        <f>AO28-AP28</f>
        <v>3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0</v>
      </c>
      <c r="D29" s="66">
        <f t="shared" si="10"/>
        <v>0</v>
      </c>
      <c r="E29" s="66">
        <f t="shared" si="11"/>
        <v>1</v>
      </c>
      <c r="F29" s="208" t="s">
        <v>10</v>
      </c>
      <c r="G29" s="156">
        <v>1</v>
      </c>
      <c r="H29" s="156">
        <v>2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1</v>
      </c>
      <c r="O29" s="66">
        <f t="shared" si="14"/>
        <v>0</v>
      </c>
      <c r="P29" s="66">
        <f t="shared" si="15"/>
        <v>0</v>
      </c>
      <c r="Q29" s="221"/>
      <c r="R29" s="69">
        <v>2</v>
      </c>
      <c r="S29" s="69"/>
      <c r="T29" s="83">
        <v>2</v>
      </c>
      <c r="U29" s="84" t="str">
        <f>VLOOKUP(R29,AG28:AQ31,2,FALSE)</f>
        <v>Slovaquie</v>
      </c>
      <c r="V29" s="83">
        <f>VLOOKUP(R29,AG28:AQ31,5,FALSE)</f>
        <v>4</v>
      </c>
      <c r="W29" s="85">
        <f>VLOOKUP(R29,AG28:AQ31,4,FALSE)</f>
        <v>3</v>
      </c>
      <c r="X29" s="85">
        <f>VLOOKUP(R29,AG28:AQ31,6,FALSE)</f>
        <v>1</v>
      </c>
      <c r="Y29" s="85">
        <f>VLOOKUP(R29,AG28:AQ31,7,FALSE)</f>
        <v>1</v>
      </c>
      <c r="Z29" s="85">
        <f>VLOOKUP(R29,AG28:AQ31,8,FALSE)</f>
        <v>1</v>
      </c>
      <c r="AA29" s="85">
        <f>VLOOKUP(R29,AG28:AQ31,9,FALSE)</f>
        <v>4</v>
      </c>
      <c r="AB29" s="85">
        <f>VLOOKUP(R29,AG28:AQ31,10,FALSE)</f>
        <v>4</v>
      </c>
      <c r="AC29" s="86">
        <f>VLOOKUP(R29,AG28:AQ31,11,FALSE)</f>
        <v>0</v>
      </c>
      <c r="AD29" s="217"/>
      <c r="AE29" s="217"/>
      <c r="AF29" s="76">
        <v>2</v>
      </c>
      <c r="AG29" s="67">
        <f>RANK(AI29,AI28:AI31)</f>
        <v>4</v>
      </c>
      <c r="AH29" s="67" t="str">
        <f>I27</f>
        <v>Russie</v>
      </c>
      <c r="AI29" s="67">
        <f>(AK29*10000000000)+((AR29+AX29+BF29)*100000)+(AQ29*1000)+(AO29*10)-AF29</f>
        <v>9999997008</v>
      </c>
      <c r="AJ29" s="67">
        <f>M27+M30+B32</f>
        <v>3</v>
      </c>
      <c r="AK29" s="67">
        <f>(3*AL29)+AM29</f>
        <v>1</v>
      </c>
      <c r="AL29" s="67">
        <f>N27+C29+C32</f>
        <v>0</v>
      </c>
      <c r="AM29" s="67">
        <f>O27+D29+D32</f>
        <v>1</v>
      </c>
      <c r="AN29" s="67">
        <f>P27+E29+E32</f>
        <v>2</v>
      </c>
      <c r="AO29" s="67">
        <f>H27+G29+G32</f>
        <v>1</v>
      </c>
      <c r="AP29" s="67">
        <f>G27+H29+H32</f>
        <v>4</v>
      </c>
      <c r="AQ29" s="67">
        <f>AO29-AP29</f>
        <v>-3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 t="str">
        <f>IF(G32&gt;H32,3,"")</f>
        <v/>
      </c>
      <c r="AW29" s="110" t="str">
        <f>IF(G29&gt;H29,4,"")</f>
        <v/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0</v>
      </c>
      <c r="H30" s="156">
        <v>0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3</v>
      </c>
      <c r="W30" s="89">
        <f>VLOOKUP(R30,AG28:AQ31,4,FALSE)</f>
        <v>3</v>
      </c>
      <c r="X30" s="89">
        <f>VLOOKUP(R30,AG28:AQ31,6,FALSE)</f>
        <v>0</v>
      </c>
      <c r="Y30" s="89">
        <f>VLOOKUP(R30,AG28:AQ31,7,FALSE)</f>
        <v>3</v>
      </c>
      <c r="Z30" s="89">
        <f>VLOOKUP(R30,AG28:AQ31,8,FALSE)</f>
        <v>0</v>
      </c>
      <c r="AA30" s="89">
        <f>VLOOKUP(R30,AG28:AQ31,9,FALSE)</f>
        <v>1</v>
      </c>
      <c r="AB30" s="89">
        <f>VLOOKUP(R30,AG28:AQ31,10,FALSE)</f>
        <v>1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30000000007</v>
      </c>
      <c r="AJ30" s="67">
        <f>B28+M29+M32</f>
        <v>3</v>
      </c>
      <c r="AK30" s="67">
        <f>(3*AL30)+AM30</f>
        <v>3</v>
      </c>
      <c r="AL30" s="67">
        <f>C28+N30+N32</f>
        <v>0</v>
      </c>
      <c r="AM30" s="67">
        <f>D28+O30+O32</f>
        <v>3</v>
      </c>
      <c r="AN30" s="67">
        <f>E28+P30+P32</f>
        <v>0</v>
      </c>
      <c r="AO30" s="67">
        <f>G28+H30+H32</f>
        <v>1</v>
      </c>
      <c r="AP30" s="67">
        <f>H28+G30+G32</f>
        <v>1</v>
      </c>
      <c r="AQ30" s="67">
        <f>AO30-AP30</f>
        <v>0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 t="str">
        <f>IF(G28&gt;H28,4,"")</f>
        <v/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Russie</v>
      </c>
      <c r="V31" s="91">
        <f>VLOOKUP(R31,AG28:AQ31,5,FALSE)</f>
        <v>1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1</v>
      </c>
      <c r="Z31" s="93">
        <f>VLOOKUP(R31,AG28:AQ31,8,FALSE)</f>
        <v>2</v>
      </c>
      <c r="AA31" s="93">
        <f>VLOOKUP(R31,AG28:AQ31,9,FALSE)</f>
        <v>1</v>
      </c>
      <c r="AB31" s="93">
        <f>VLOOKUP(R31,AG28:AQ31,10,FALSE)</f>
        <v>4</v>
      </c>
      <c r="AC31" s="94">
        <f>VLOOKUP(R31,AG28:AQ31,11,FALSE)</f>
        <v>-3</v>
      </c>
      <c r="AD31" s="217"/>
      <c r="AE31" s="217"/>
      <c r="AF31" s="77">
        <v>4</v>
      </c>
      <c r="AG31" s="78">
        <f>RANK(AI31,AI28:AI31)</f>
        <v>2</v>
      </c>
      <c r="AH31" s="78" t="str">
        <f>I28</f>
        <v>Slovaquie</v>
      </c>
      <c r="AI31" s="67">
        <f>(AK31*10000000000)+((AR31+AX31+BF31)*100000)+(AQ31*1000)+(AO31*10)-AF31</f>
        <v>40000000036</v>
      </c>
      <c r="AJ31" s="78">
        <f>M28+B30+B31</f>
        <v>3</v>
      </c>
      <c r="AK31" s="78">
        <f>(3*AL31)+AM31</f>
        <v>4</v>
      </c>
      <c r="AL31" s="78">
        <f>N28+N29+C31</f>
        <v>1</v>
      </c>
      <c r="AM31" s="78">
        <f>O28+O29+D31</f>
        <v>1</v>
      </c>
      <c r="AN31" s="78">
        <f>P28+P29+E31</f>
        <v>1</v>
      </c>
      <c r="AO31" s="78">
        <f>H28+H29+G31</f>
        <v>4</v>
      </c>
      <c r="AP31" s="78">
        <f>G28+G29+H31</f>
        <v>4</v>
      </c>
      <c r="AQ31" s="78">
        <f>AO31-AP31</f>
        <v>0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>
        <f>IF(H29&gt;G29,2,"")</f>
        <v>2</v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0</v>
      </c>
      <c r="D32" s="66">
        <f t="shared" si="10"/>
        <v>1</v>
      </c>
      <c r="E32" s="66">
        <f t="shared" si="11"/>
        <v>0</v>
      </c>
      <c r="F32" s="209" t="s">
        <v>10</v>
      </c>
      <c r="G32" s="156">
        <v>0</v>
      </c>
      <c r="H32" s="156">
        <v>0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1</v>
      </c>
      <c r="P32" s="66">
        <f t="shared" si="15"/>
        <v>0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4</v>
      </c>
      <c r="H39" s="156">
        <v>1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7</v>
      </c>
      <c r="W39" s="74">
        <f>VLOOKUP(R39,AG39:AQ42,4,FALSE)</f>
        <v>3</v>
      </c>
      <c r="X39" s="74">
        <f>VLOOKUP(R39,AG39:AQ42,6,FALSE)</f>
        <v>2</v>
      </c>
      <c r="Y39" s="74">
        <f>VLOOKUP(R39,AG39:AQ42,7,FALSE)</f>
        <v>1</v>
      </c>
      <c r="Z39" s="74">
        <f>VLOOKUP(R39,AG39:AQ42,8,FALSE)</f>
        <v>0</v>
      </c>
      <c r="AA39" s="74">
        <f>VLOOKUP(R39,AG39:AQ42,9,FALSE)</f>
        <v>7</v>
      </c>
      <c r="AB39" s="74">
        <f>VLOOKUP(R39,AG39:AQ42,10,FALSE)</f>
        <v>2</v>
      </c>
      <c r="AC39" s="75">
        <f>VLOOKUP(R39,AG39:AQ42,11,FALSE)</f>
        <v>5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70000005069</v>
      </c>
      <c r="AJ39" s="67">
        <f>B38+B40+M42</f>
        <v>3</v>
      </c>
      <c r="AK39" s="67">
        <f>(3*AL39)+AM39</f>
        <v>7</v>
      </c>
      <c r="AL39" s="67">
        <f>C38+C41+N42</f>
        <v>2</v>
      </c>
      <c r="AM39" s="67">
        <f>D38+D41+O42</f>
        <v>1</v>
      </c>
      <c r="AN39" s="67">
        <f>E38+E41+P42</f>
        <v>0</v>
      </c>
      <c r="AO39" s="67">
        <f>G38+G41+H42</f>
        <v>7</v>
      </c>
      <c r="AP39" s="67">
        <f>H38+H41+G42</f>
        <v>2</v>
      </c>
      <c r="AQ39" s="67">
        <f>AO39-AP39</f>
        <v>5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 t="str">
        <f>IF(G41&gt;H41,3,"")</f>
        <v/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2</v>
      </c>
      <c r="H40" s="156">
        <v>0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5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2</v>
      </c>
      <c r="Z40" s="85">
        <f>VLOOKUP(R40,AG39:AQ42,8,FALSE)</f>
        <v>0</v>
      </c>
      <c r="AA40" s="85">
        <f>VLOOKUP(R40,AG39:AQ42,9,FALSE)</f>
        <v>7</v>
      </c>
      <c r="AB40" s="85">
        <f>VLOOKUP(R40,AG39:AQ42,10,FALSE)</f>
        <v>4</v>
      </c>
      <c r="AC40" s="86">
        <f>VLOOKUP(R40,AG39:AQ42,11,FALSE)</f>
        <v>3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40000000048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5</v>
      </c>
      <c r="AP40" s="67">
        <f>G38+H40+H43</f>
        <v>5</v>
      </c>
      <c r="AQ40" s="67">
        <f>AO40-AP40</f>
        <v>0</v>
      </c>
      <c r="AR40" s="108">
        <f>IF(AND(AS40&lt;&gt;"",COUNTIF(AT40:AW40,AS40)=1),1000,0)</f>
        <v>0</v>
      </c>
      <c r="AS40" s="68" t="str">
        <f>IF(COUNTIF(AK39:AK42,AK40)=2,IF(AK40=AK39,AF39,IF(AK40=AK41,AF41,IF(AK40=AK42,AF42,""))),"")</f>
        <v/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0</v>
      </c>
      <c r="D41" s="66">
        <f t="shared" si="18"/>
        <v>1</v>
      </c>
      <c r="E41" s="66">
        <f t="shared" si="19"/>
        <v>0</v>
      </c>
      <c r="F41" s="208" t="s">
        <v>1</v>
      </c>
      <c r="G41" s="156">
        <v>1</v>
      </c>
      <c r="H41" s="156">
        <v>1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1</v>
      </c>
      <c r="P41" s="66">
        <f t="shared" si="23"/>
        <v>0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5</v>
      </c>
      <c r="AB41" s="89">
        <f>VLOOKUP(R41,AG39:AQ42,10,FALSE)</f>
        <v>5</v>
      </c>
      <c r="AC41" s="90">
        <f>VLOOKUP(R41,AG39:AQ42,11,FALSE)</f>
        <v>0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50000003067</v>
      </c>
      <c r="AJ41" s="67">
        <f>B39+M40+M43</f>
        <v>3</v>
      </c>
      <c r="AK41" s="67">
        <f>(3*AL41)+AM41</f>
        <v>5</v>
      </c>
      <c r="AL41" s="67">
        <f>C39+N41+N43</f>
        <v>1</v>
      </c>
      <c r="AM41" s="67">
        <f>D39+O41+O43</f>
        <v>2</v>
      </c>
      <c r="AN41" s="67">
        <f>E39+P41+P43</f>
        <v>0</v>
      </c>
      <c r="AO41" s="67">
        <f>G39+H41+H43</f>
        <v>7</v>
      </c>
      <c r="AP41" s="67">
        <f>H39+G41+G43</f>
        <v>4</v>
      </c>
      <c r="AQ41" s="67">
        <f>AO41-AP41</f>
        <v>3</v>
      </c>
      <c r="AR41" s="108">
        <f>IF(AND(AS41&lt;&gt;"",COUNTIF(AT41:AW41,AS41)=1),1000,0)</f>
        <v>0</v>
      </c>
      <c r="AS41" s="68" t="str">
        <f>IF(COUNTIF(AK39:AK42,AK41)=2,IF(AK41=AK39,AF39,IF(AK41=AK40,AF40,IF(AK41=AK42,AF42,""))),"")</f>
        <v/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3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9</v>
      </c>
      <c r="AC42" s="94">
        <f>VLOOKUP(R42,AG39:AQ42,11,FALSE)</f>
        <v>-8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-7994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9</v>
      </c>
      <c r="AQ42" s="78">
        <f>AO42-AP42</f>
        <v>-8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2</v>
      </c>
      <c r="H43" s="156">
        <v>2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0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0</v>
      </c>
      <c r="E50" s="66">
        <f t="shared" si="27"/>
        <v>1</v>
      </c>
      <c r="F50" s="208" t="s">
        <v>107</v>
      </c>
      <c r="G50" s="156">
        <v>0</v>
      </c>
      <c r="H50" s="156">
        <v>1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1</v>
      </c>
      <c r="O50" s="66">
        <f t="shared" si="30"/>
        <v>0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9</v>
      </c>
      <c r="W50" s="74">
        <f>VLOOKUP(R50,AG50:AQ53,4,FALSE)</f>
        <v>3</v>
      </c>
      <c r="X50" s="74">
        <f>VLOOKUP(R50,AG50:AQ53,6,FALSE)</f>
        <v>3</v>
      </c>
      <c r="Y50" s="74">
        <f>VLOOKUP(R50,AG50:AQ53,7,FALSE)</f>
        <v>0</v>
      </c>
      <c r="Z50" s="74">
        <f>VLOOKUP(R50,AG50:AQ53,8,FALSE)</f>
        <v>0</v>
      </c>
      <c r="AA50" s="74">
        <f>VLOOKUP(R50,AG50:AQ53,9,FALSE)</f>
        <v>7</v>
      </c>
      <c r="AB50" s="74">
        <f>VLOOKUP(R50,AG50:AQ53,10,FALSE)</f>
        <v>1</v>
      </c>
      <c r="AC50" s="75">
        <f>VLOOKUP(R50,AG50:AQ53,11,FALSE)</f>
        <v>6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90000006069</v>
      </c>
      <c r="AJ50" s="67">
        <f>B49+B51+M53</f>
        <v>3</v>
      </c>
      <c r="AK50" s="67">
        <f>(3*AL50)+AM50</f>
        <v>9</v>
      </c>
      <c r="AL50" s="67">
        <f>C49+C52+N53</f>
        <v>3</v>
      </c>
      <c r="AM50" s="67">
        <f>D49+D52+O53</f>
        <v>0</v>
      </c>
      <c r="AN50" s="67">
        <f>E49+E52+P53</f>
        <v>0</v>
      </c>
      <c r="AO50" s="67">
        <f>G49+G52+H53</f>
        <v>7</v>
      </c>
      <c r="AP50" s="67">
        <f>H49+H52+G53</f>
        <v>1</v>
      </c>
      <c r="AQ50" s="67">
        <f>AO50-AP50</f>
        <v>6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>
        <f>IF(H53&gt;G53,4,"")</f>
        <v>4</v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0</v>
      </c>
      <c r="D51" s="66">
        <f t="shared" si="26"/>
        <v>1</v>
      </c>
      <c r="E51" s="66">
        <f t="shared" si="27"/>
        <v>0</v>
      </c>
      <c r="F51" s="208" t="s">
        <v>106</v>
      </c>
      <c r="G51" s="156">
        <v>1</v>
      </c>
      <c r="H51" s="156">
        <v>1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1</v>
      </c>
      <c r="P51" s="66">
        <f t="shared" si="31"/>
        <v>0</v>
      </c>
      <c r="Q51" s="221"/>
      <c r="R51" s="69">
        <v>2</v>
      </c>
      <c r="S51" s="69"/>
      <c r="T51" s="83">
        <v>2</v>
      </c>
      <c r="U51" s="84" t="str">
        <f>VLOOKUP(R51,AG50:AQ53,2,FALSE)</f>
        <v>Croatie</v>
      </c>
      <c r="V51" s="83">
        <f>VLOOKUP(R51,AG50:AQ53,5,FALSE)</f>
        <v>4</v>
      </c>
      <c r="W51" s="85">
        <f>VLOOKUP(R51,AG50:AQ53,4,FALSE)</f>
        <v>3</v>
      </c>
      <c r="X51" s="85">
        <f>VLOOKUP(R51,AG50:AQ53,6,FALSE)</f>
        <v>1</v>
      </c>
      <c r="Y51" s="85">
        <f>VLOOKUP(R51,AG50:AQ53,7,FALSE)</f>
        <v>1</v>
      </c>
      <c r="Z51" s="85">
        <f>VLOOKUP(R51,AG50:AQ53,8,FALSE)</f>
        <v>1</v>
      </c>
      <c r="AA51" s="85">
        <f>VLOOKUP(R51,AG50:AQ53,9,FALSE)</f>
        <v>3</v>
      </c>
      <c r="AB51" s="85">
        <f>VLOOKUP(R51,AG50:AQ53,10,FALSE)</f>
        <v>3</v>
      </c>
      <c r="AC51" s="86">
        <f>VLOOKUP(R51,AG50:AQ53,11,FALSE)</f>
        <v>0</v>
      </c>
      <c r="AD51" s="217"/>
      <c r="AE51" s="217"/>
      <c r="AF51" s="76">
        <v>2</v>
      </c>
      <c r="AG51" s="67">
        <f>RANK(AI51,AI50:AI53)</f>
        <v>3</v>
      </c>
      <c r="AH51" s="67" t="str">
        <f>I49</f>
        <v>Rép. Tchèque</v>
      </c>
      <c r="AI51" s="67">
        <f>(AK51*10000000000)+((AR51+AX51+BF51)*100000)+(AQ51*1000)+(AO51*10)-AF51</f>
        <v>39999999018</v>
      </c>
      <c r="AJ51" s="67">
        <f>M49+M52+B54</f>
        <v>3</v>
      </c>
      <c r="AK51" s="67">
        <f>(3*AL51)+AM51</f>
        <v>4</v>
      </c>
      <c r="AL51" s="67">
        <f>N49+C51+C54</f>
        <v>1</v>
      </c>
      <c r="AM51" s="67">
        <f>O49+D51+D54</f>
        <v>1</v>
      </c>
      <c r="AN51" s="67">
        <f>P49+E51+E54</f>
        <v>1</v>
      </c>
      <c r="AO51" s="67">
        <f>H49+G51+G54</f>
        <v>2</v>
      </c>
      <c r="AP51" s="67">
        <f>G49+H51+H54</f>
        <v>3</v>
      </c>
      <c r="AQ51" s="67">
        <f>AO51-AP51</f>
        <v>-1</v>
      </c>
      <c r="AR51" s="108">
        <f>IF(AND(AS51&lt;&gt;"",COUNTIF(AT51:AW51,AS51)=1),1000,0)</f>
        <v>0</v>
      </c>
      <c r="AS51" s="68">
        <f>IF(COUNTIF(AK50:AK53,AK51)=2,IF(AK51=AK50,AF50,IF(AK51=AK52,AF52,IF(AK51=AK53,AF53,""))),"")</f>
        <v>4</v>
      </c>
      <c r="AT51" s="68" t="str">
        <f>IF(H49&gt;G49,1,"")</f>
        <v/>
      </c>
      <c r="AU51" s="109"/>
      <c r="AV51" s="68">
        <f>IF(G54&gt;H54,3,"")</f>
        <v>3</v>
      </c>
      <c r="AW51" s="110" t="str">
        <f>IF(G51&gt;H51,4,"")</f>
        <v/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3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Rép. Tchèque</v>
      </c>
      <c r="V52" s="87">
        <f>VLOOKUP(R52,AG50:AQ53,5,FALSE)</f>
        <v>4</v>
      </c>
      <c r="W52" s="89">
        <f>VLOOKUP(R52,AG50:AQ53,4,FALSE)</f>
        <v>3</v>
      </c>
      <c r="X52" s="89">
        <f>VLOOKUP(R52,AG50:AQ53,6,FALSE)</f>
        <v>1</v>
      </c>
      <c r="Y52" s="89">
        <f>VLOOKUP(R52,AG50:AQ53,7,FALSE)</f>
        <v>1</v>
      </c>
      <c r="Z52" s="89">
        <f>VLOOKUP(R52,AG50:AQ53,8,FALSE)</f>
        <v>1</v>
      </c>
      <c r="AA52" s="89">
        <f>VLOOKUP(R52,AG50:AQ53,9,FALSE)</f>
        <v>2</v>
      </c>
      <c r="AB52" s="89">
        <f>VLOOKUP(R52,AG50:AQ53,10,FALSE)</f>
        <v>3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-5003</v>
      </c>
      <c r="AJ52" s="67">
        <f>B50+M51+M54</f>
        <v>3</v>
      </c>
      <c r="AK52" s="67">
        <f>(3*AL52)+AM52</f>
        <v>0</v>
      </c>
      <c r="AL52" s="67">
        <f>C50+N52+N54</f>
        <v>0</v>
      </c>
      <c r="AM52" s="67">
        <f>D50+O52+O54</f>
        <v>0</v>
      </c>
      <c r="AN52" s="67">
        <f>E50+P52+P54</f>
        <v>3</v>
      </c>
      <c r="AO52" s="67">
        <f>G50+H52+H54</f>
        <v>0</v>
      </c>
      <c r="AP52" s="67">
        <f>H50+G52+G54</f>
        <v>5</v>
      </c>
      <c r="AQ52" s="67">
        <f>AO52-AP52</f>
        <v>-5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0</v>
      </c>
      <c r="E53" s="66">
        <f t="shared" si="27"/>
        <v>1</v>
      </c>
      <c r="F53" s="208" t="s">
        <v>11</v>
      </c>
      <c r="G53" s="156">
        <v>1</v>
      </c>
      <c r="H53" s="156">
        <v>2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1</v>
      </c>
      <c r="O53" s="66">
        <f t="shared" si="30"/>
        <v>0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0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0</v>
      </c>
      <c r="Z53" s="93">
        <f>VLOOKUP(R53,AG50:AQ53,8,FALSE)</f>
        <v>3</v>
      </c>
      <c r="AA53" s="93">
        <f>VLOOKUP(R53,AG50:AQ53,9,FALSE)</f>
        <v>0</v>
      </c>
      <c r="AB53" s="93">
        <f>VLOOKUP(R53,AG50:AQ53,10,FALSE)</f>
        <v>5</v>
      </c>
      <c r="AC53" s="94">
        <f>VLOOKUP(R53,AG50:AQ53,11,FALSE)</f>
        <v>-5</v>
      </c>
      <c r="AD53" s="217"/>
      <c r="AE53" s="217"/>
      <c r="AF53" s="77">
        <v>4</v>
      </c>
      <c r="AG53" s="78">
        <f>RANK(AI53,AI50:AI53)</f>
        <v>2</v>
      </c>
      <c r="AH53" s="78" t="str">
        <f>I50</f>
        <v>Croatie</v>
      </c>
      <c r="AI53" s="67">
        <f>(AK53*10000000000)+((AR53+AX53+BF53)*100000)+(AQ53*1000)+(AO53*10)-AF53</f>
        <v>40000000026</v>
      </c>
      <c r="AJ53" s="78">
        <f>M50+B52+B53</f>
        <v>3</v>
      </c>
      <c r="AK53" s="78">
        <f>(3*AL53)+AM53</f>
        <v>4</v>
      </c>
      <c r="AL53" s="78">
        <f>N50+N51+C53</f>
        <v>1</v>
      </c>
      <c r="AM53" s="78">
        <f>O50+O51+D53</f>
        <v>1</v>
      </c>
      <c r="AN53" s="78">
        <f>P50+P51+E53</f>
        <v>1</v>
      </c>
      <c r="AO53" s="78">
        <f>H50+H51+G53</f>
        <v>3</v>
      </c>
      <c r="AP53" s="78">
        <f>G50+G51+H53</f>
        <v>3</v>
      </c>
      <c r="AQ53" s="78">
        <f>AO53-AP53</f>
        <v>0</v>
      </c>
      <c r="AR53" s="111">
        <f>IF(AND(AS53&lt;&gt;"",COUNTIF(AT53:AW53,AS53)=1),1000,0)</f>
        <v>0</v>
      </c>
      <c r="AS53" s="112">
        <f>IF(COUNTIF(AK50:AK53,AK53)=2,IF(AK53=AK50,AF50,IF(AK53=AK51,AF51,IF(AK53=AK52,AF52,""))),"")</f>
        <v>2</v>
      </c>
      <c r="AT53" s="112" t="str">
        <f>IF(G53&gt;H53,1,"")</f>
        <v/>
      </c>
      <c r="AU53" s="112" t="str">
        <f>IF(H51&gt;G51,2,"")</f>
        <v/>
      </c>
      <c r="AV53" s="112">
        <f>IF(H50&gt;G50,3,"")</f>
        <v>3</v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1</v>
      </c>
      <c r="D54" s="66">
        <f t="shared" si="26"/>
        <v>0</v>
      </c>
      <c r="E54" s="66">
        <f t="shared" si="27"/>
        <v>0</v>
      </c>
      <c r="F54" s="209" t="s">
        <v>106</v>
      </c>
      <c r="G54" s="156">
        <v>1</v>
      </c>
      <c r="H54" s="156">
        <v>0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0</v>
      </c>
      <c r="P54" s="66">
        <f t="shared" si="31"/>
        <v>1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0</v>
      </c>
      <c r="E60" s="66">
        <f t="shared" ref="E60:E65" si="35">IF(AND(G60&lt;H60,G60&lt;&gt;"",H60&lt;&gt;""),1,0)</f>
        <v>1</v>
      </c>
      <c r="F60" s="207" t="s">
        <v>57</v>
      </c>
      <c r="G60" s="156">
        <v>0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1</v>
      </c>
      <c r="O60" s="66">
        <f t="shared" ref="O60:O65" si="38">IF(AND(G60=H60,G60&lt;&gt;"",H60&lt;&gt;""),1,0)</f>
        <v>0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1</v>
      </c>
      <c r="E61" s="66">
        <f t="shared" si="35"/>
        <v>0</v>
      </c>
      <c r="F61" s="208" t="s">
        <v>108</v>
      </c>
      <c r="G61" s="156">
        <v>2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0</v>
      </c>
      <c r="O61" s="66">
        <f t="shared" si="38"/>
        <v>1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Italie</v>
      </c>
      <c r="V61" s="72">
        <f>VLOOKUP(R61,AG61:AQ64,5,FALSE)</f>
        <v>9</v>
      </c>
      <c r="W61" s="74">
        <f>VLOOKUP(R61,AG61:AQ64,4,FALSE)</f>
        <v>3</v>
      </c>
      <c r="X61" s="74">
        <f>VLOOKUP(R61,AG61:AQ64,6,FALSE)</f>
        <v>3</v>
      </c>
      <c r="Y61" s="74">
        <f>VLOOKUP(R61,AG61:AQ64,7,FALSE)</f>
        <v>0</v>
      </c>
      <c r="Z61" s="74">
        <f>VLOOKUP(R61,AG61:AQ64,8,FALSE)</f>
        <v>0</v>
      </c>
      <c r="AA61" s="74">
        <f>VLOOKUP(R61,AG61:AQ64,9,FALSE)</f>
        <v>4</v>
      </c>
      <c r="AB61" s="74">
        <f>VLOOKUP(R61,AG61:AQ64,10,FALSE)</f>
        <v>0</v>
      </c>
      <c r="AC61" s="75">
        <f>VLOOKUP(R61,AG61:AQ64,11,FALSE)</f>
        <v>4</v>
      </c>
      <c r="AD61" s="217"/>
      <c r="AE61" s="217"/>
      <c r="AF61" s="76">
        <v>1</v>
      </c>
      <c r="AG61" s="67">
        <f>RANK(AI61,AI61:AI64)</f>
        <v>2</v>
      </c>
      <c r="AH61" s="67" t="str">
        <f>F60</f>
        <v>Belgique</v>
      </c>
      <c r="AI61" s="67">
        <f>(AK61*10000000000)+((AR61+AX61+BF61)*100000)+(AQ61*1000)+(AO61*10)-AF61</f>
        <v>60000002039</v>
      </c>
      <c r="AJ61" s="67">
        <f>B60+B62+M64</f>
        <v>3</v>
      </c>
      <c r="AK61" s="67">
        <f>(3*AL61)+AM61</f>
        <v>6</v>
      </c>
      <c r="AL61" s="67">
        <f>C60+C63+N64</f>
        <v>2</v>
      </c>
      <c r="AM61" s="67">
        <f>D60+D63+O64</f>
        <v>0</v>
      </c>
      <c r="AN61" s="67">
        <f>E60+E63+P64</f>
        <v>1</v>
      </c>
      <c r="AO61" s="67">
        <f>G60+G63+H64</f>
        <v>4</v>
      </c>
      <c r="AP61" s="67">
        <f>H60+H63+G64</f>
        <v>2</v>
      </c>
      <c r="AQ61" s="67">
        <f>AO61-AP61</f>
        <v>2</v>
      </c>
      <c r="AR61" s="108">
        <f>IF(AND(AS61&lt;&gt;"",COUNTIF(AT61:AW61,AS61)=1),1000,0)</f>
        <v>0</v>
      </c>
      <c r="AS61" s="68" t="str">
        <f>IF(COUNTIF(AK61:AK64,AK61)=2,IF(AK61=AK62,AF62,IF(AK61=AK63,AF63,IF(AK61=AK64,AF64,""))),"")</f>
        <v/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1</v>
      </c>
      <c r="H62" s="156">
        <v>0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Belgique</v>
      </c>
      <c r="V62" s="83">
        <f>VLOOKUP(R62,AG61:AQ64,5,FALSE)</f>
        <v>6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0</v>
      </c>
      <c r="Z62" s="85">
        <f>VLOOKUP(R62,AG61:AQ64,8,FALSE)</f>
        <v>1</v>
      </c>
      <c r="AA62" s="85">
        <f>VLOOKUP(R62,AG61:AQ64,9,FALSE)</f>
        <v>4</v>
      </c>
      <c r="AB62" s="85">
        <f>VLOOKUP(R62,AG61:AQ64,10,FALSE)</f>
        <v>2</v>
      </c>
      <c r="AC62" s="86">
        <f>VLOOKUP(R62,AG61:AQ64,11,FALSE)</f>
        <v>2</v>
      </c>
      <c r="AD62" s="217"/>
      <c r="AE62" s="217"/>
      <c r="AF62" s="76">
        <v>2</v>
      </c>
      <c r="AG62" s="67">
        <f>RANK(AI62,AI61:AI64)</f>
        <v>1</v>
      </c>
      <c r="AH62" s="67" t="str">
        <f>I60</f>
        <v>Italie</v>
      </c>
      <c r="AI62" s="67">
        <f>(AK62*10000000000)+((AR62+AX62+BF62)*100000)+(AQ62*1000)+(AO62*10)-AF62</f>
        <v>90000004038</v>
      </c>
      <c r="AJ62" s="67">
        <f>M60+M63+B65</f>
        <v>3</v>
      </c>
      <c r="AK62" s="67">
        <f>(3*AL62)+AM62</f>
        <v>9</v>
      </c>
      <c r="AL62" s="67">
        <f>N60+C62+C65</f>
        <v>3</v>
      </c>
      <c r="AM62" s="67">
        <f>O60+D62+D65</f>
        <v>0</v>
      </c>
      <c r="AN62" s="67">
        <f>P60+E62+E65</f>
        <v>0</v>
      </c>
      <c r="AO62" s="67">
        <f>H60+G62+G65</f>
        <v>4</v>
      </c>
      <c r="AP62" s="67">
        <f>G60+H62+H65</f>
        <v>0</v>
      </c>
      <c r="AQ62" s="67">
        <f>AO62-AP62</f>
        <v>4</v>
      </c>
      <c r="AR62" s="108">
        <f>IF(AND(AS62&lt;&gt;"",COUNTIF(AT62:AW62,AS62)=1),1000,0)</f>
        <v>0</v>
      </c>
      <c r="AS62" s="68" t="str">
        <f>IF(COUNTIF(AK61:AK64,AK62)=2,IF(AK62=AK61,AF61,IF(AK62=AK63,AF63,IF(AK62=AK64,AF64,""))),"")</f>
        <v/>
      </c>
      <c r="AT62" s="68">
        <f>IF(H60&gt;G60,1,"")</f>
        <v>1</v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2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Irlande</v>
      </c>
      <c r="V63" s="87">
        <f>VLOOKUP(R63,AG61:AQ64,5,FALSE)</f>
        <v>1</v>
      </c>
      <c r="W63" s="89">
        <f>VLOOKUP(R63,AG61:AQ64,4,FALSE)</f>
        <v>3</v>
      </c>
      <c r="X63" s="89">
        <f>VLOOKUP(R63,AG61:AQ64,6,FALSE)</f>
        <v>0</v>
      </c>
      <c r="Y63" s="89">
        <f>VLOOKUP(R63,AG61:AQ64,7,FALSE)</f>
        <v>1</v>
      </c>
      <c r="Z63" s="89">
        <f>VLOOKUP(R63,AG61:AQ64,8,FALSE)</f>
        <v>2</v>
      </c>
      <c r="AA63" s="89">
        <f>VLOOKUP(R63,AG61:AQ64,9,FALSE)</f>
        <v>3</v>
      </c>
      <c r="AB63" s="89">
        <f>VLOOKUP(R63,AG61:AQ64,10,FALSE)</f>
        <v>6</v>
      </c>
      <c r="AC63" s="90">
        <f>VLOOKUP(R63,AG61:AQ64,11,FALSE)</f>
        <v>-3</v>
      </c>
      <c r="AD63" s="217"/>
      <c r="AE63" s="217"/>
      <c r="AF63" s="76">
        <v>3</v>
      </c>
      <c r="AG63" s="67">
        <f>RANK(AI63,AI61:AI64)</f>
        <v>3</v>
      </c>
      <c r="AH63" s="67" t="str">
        <f>F61</f>
        <v>Irlande</v>
      </c>
      <c r="AI63" s="67">
        <f>(AK63*10000000000)+((AR63+AX63+BF63)*100000)+(AQ63*1000)+(AO63*10)-AF63</f>
        <v>9999997027</v>
      </c>
      <c r="AJ63" s="67">
        <f>B61+M62+M65</f>
        <v>3</v>
      </c>
      <c r="AK63" s="67">
        <f>(3*AL63)+AM63</f>
        <v>1</v>
      </c>
      <c r="AL63" s="67">
        <f>C61+N63+N65</f>
        <v>0</v>
      </c>
      <c r="AM63" s="67">
        <f>D61+O63+O65</f>
        <v>1</v>
      </c>
      <c r="AN63" s="67">
        <f>E61+P63+P65</f>
        <v>2</v>
      </c>
      <c r="AO63" s="67">
        <f>G61+H63+H65</f>
        <v>3</v>
      </c>
      <c r="AP63" s="67">
        <f>H61+G63+G65</f>
        <v>6</v>
      </c>
      <c r="AQ63" s="67">
        <f>AO63-AP63</f>
        <v>-3</v>
      </c>
      <c r="AR63" s="108">
        <f>IF(AND(AS63&lt;&gt;"",COUNTIF(AT63:AW63,AS63)=1),1000,0)</f>
        <v>0</v>
      </c>
      <c r="AS63" s="68">
        <f>IF(COUNTIF(AK61:AK64,AK63)=2,IF(AK63=AK61,AF61,IF(AK63=AK62,AF62,IF(AK63=AK64,AF64,""))),"")</f>
        <v>4</v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0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Suède</v>
      </c>
      <c r="V64" s="91">
        <f>VLOOKUP(R64,AG61:AQ64,5,FALSE)</f>
        <v>1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1</v>
      </c>
      <c r="Z64" s="93">
        <f>VLOOKUP(R64,AG61:AQ64,8,FALSE)</f>
        <v>2</v>
      </c>
      <c r="AA64" s="93">
        <f>VLOOKUP(R64,AG61:AQ64,9,FALSE)</f>
        <v>2</v>
      </c>
      <c r="AB64" s="93">
        <f>VLOOKUP(R64,AG61:AQ64,10,FALSE)</f>
        <v>5</v>
      </c>
      <c r="AC64" s="94">
        <f>VLOOKUP(R64,AG61:AQ64,11,FALSE)</f>
        <v>-3</v>
      </c>
      <c r="AD64" s="217"/>
      <c r="AE64" s="217"/>
      <c r="AF64" s="77">
        <v>4</v>
      </c>
      <c r="AG64" s="78">
        <f>RANK(AI64,AI61:AI64)</f>
        <v>4</v>
      </c>
      <c r="AH64" s="78" t="str">
        <f>I61</f>
        <v>Suède</v>
      </c>
      <c r="AI64" s="67">
        <f>(AK64*10000000000)+((AR64+AX64+BF64)*100000)+(AQ64*1000)+(AO64*10)-AF64</f>
        <v>9999997016</v>
      </c>
      <c r="AJ64" s="78">
        <f>M61+B63+B64</f>
        <v>3</v>
      </c>
      <c r="AK64" s="78">
        <f>(3*AL64)+AM64</f>
        <v>1</v>
      </c>
      <c r="AL64" s="78">
        <f>N61+N62+C64</f>
        <v>0</v>
      </c>
      <c r="AM64" s="78">
        <f>O61+O62+D64</f>
        <v>1</v>
      </c>
      <c r="AN64" s="78">
        <f>P61+P62+E64</f>
        <v>2</v>
      </c>
      <c r="AO64" s="78">
        <f>H61+H62+G64</f>
        <v>2</v>
      </c>
      <c r="AP64" s="78">
        <f>G61+G62+H64</f>
        <v>5</v>
      </c>
      <c r="AQ64" s="78">
        <f>AO64-AP64</f>
        <v>-3</v>
      </c>
      <c r="AR64" s="111">
        <f>IF(AND(AS64&lt;&gt;"",COUNTIF(AT64:AW64,AS64)=1),1000,0)</f>
        <v>0</v>
      </c>
      <c r="AS64" s="112">
        <f>IF(COUNTIF(AK61:AK64,AK64)=2,IF(AK64=AK61,AF61,IF(AK64=AK62,AF62,IF(AK64=AK63,AF63,""))),"")</f>
        <v>3</v>
      </c>
      <c r="AT64" s="112" t="str">
        <f>IF(G64&gt;H64,1,"")</f>
        <v/>
      </c>
      <c r="AU64" s="112" t="str">
        <f>IF(H62&gt;G62,2,"")</f>
        <v/>
      </c>
      <c r="AV64" s="112" t="str">
        <f>IF(H61&gt;G61,3,"")</f>
        <v/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3</v>
      </c>
      <c r="H72" s="156">
        <v>1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7</v>
      </c>
      <c r="W72" s="74">
        <f>VLOOKUP(R72,AG72:AQ75,4,FALSE)</f>
        <v>3</v>
      </c>
      <c r="X72" s="74">
        <f>VLOOKUP(R72,AG72:AQ75,6,FALSE)</f>
        <v>2</v>
      </c>
      <c r="Y72" s="74">
        <f>VLOOKUP(R72,AG72:AQ75,7,FALSE)</f>
        <v>1</v>
      </c>
      <c r="Z72" s="74">
        <f>VLOOKUP(R72,AG72:AQ75,8,FALSE)</f>
        <v>0</v>
      </c>
      <c r="AA72" s="74">
        <f>VLOOKUP(R72,AG72:AQ75,9,FALSE)</f>
        <v>4</v>
      </c>
      <c r="AB72" s="74">
        <f>VLOOKUP(R72,AG72:AQ75,10,FALSE)</f>
        <v>0</v>
      </c>
      <c r="AC72" s="75">
        <f>VLOOKUP(R72,AG72:AQ75,11,FALSE)</f>
        <v>4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70000004039</v>
      </c>
      <c r="AJ72" s="67">
        <f>B71+B73+M75</f>
        <v>3</v>
      </c>
      <c r="AK72" s="67">
        <f>(3*AL72)+AM72</f>
        <v>7</v>
      </c>
      <c r="AL72" s="67">
        <f>C71+C74+N75</f>
        <v>2</v>
      </c>
      <c r="AM72" s="67">
        <f>D71+D74+O75</f>
        <v>1</v>
      </c>
      <c r="AN72" s="67">
        <f>E71+E74+P75</f>
        <v>0</v>
      </c>
      <c r="AO72" s="67">
        <f>G71+G74+H75</f>
        <v>4</v>
      </c>
      <c r="AP72" s="67">
        <f>H71+H74+G75</f>
        <v>0</v>
      </c>
      <c r="AQ72" s="67">
        <f>AO72-AP72</f>
        <v>4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 t="str">
        <f>IF(G74&gt;H74,3,"")</f>
        <v/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1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5</v>
      </c>
      <c r="W73" s="85">
        <f>VLOOKUP(R73,AG72:AQ75,4,FALSE)</f>
        <v>3</v>
      </c>
      <c r="X73" s="85">
        <f>VLOOKUP(R73,AG72:AQ75,6,FALSE)</f>
        <v>1</v>
      </c>
      <c r="Y73" s="85">
        <f>VLOOKUP(R73,AG72:AQ75,7,FALSE)</f>
        <v>2</v>
      </c>
      <c r="Z73" s="85">
        <f>VLOOKUP(R73,AG72:AQ75,8,FALSE)</f>
        <v>0</v>
      </c>
      <c r="AA73" s="85">
        <f>VLOOKUP(R73,AG72:AQ75,9,FALSE)</f>
        <v>4</v>
      </c>
      <c r="AB73" s="85">
        <f>VLOOKUP(R73,AG72:AQ75,10,FALSE)</f>
        <v>2</v>
      </c>
      <c r="AC73" s="86">
        <f>VLOOKUP(R73,AG72:AQ75,11,FALSE)</f>
        <v>2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39999999018</v>
      </c>
      <c r="AJ73" s="67">
        <f>M71+M74+B76</f>
        <v>3</v>
      </c>
      <c r="AK73" s="67">
        <f>(3*AL73)+AM73</f>
        <v>4</v>
      </c>
      <c r="AL73" s="67">
        <f>N71+C73+C76</f>
        <v>1</v>
      </c>
      <c r="AM73" s="67">
        <f>O71+D73+D76</f>
        <v>1</v>
      </c>
      <c r="AN73" s="67">
        <f>P71+E73+E76</f>
        <v>1</v>
      </c>
      <c r="AO73" s="67">
        <f>H71+G73+G76</f>
        <v>2</v>
      </c>
      <c r="AP73" s="67">
        <f>G71+H73+H76</f>
        <v>3</v>
      </c>
      <c r="AQ73" s="67">
        <f>AO73-AP73</f>
        <v>-1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0</v>
      </c>
      <c r="D74" s="66">
        <f t="shared" si="42"/>
        <v>1</v>
      </c>
      <c r="E74" s="66">
        <f t="shared" si="43"/>
        <v>0</v>
      </c>
      <c r="F74" s="208" t="s">
        <v>4</v>
      </c>
      <c r="G74" s="156">
        <v>0</v>
      </c>
      <c r="H74" s="156">
        <v>0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1</v>
      </c>
      <c r="P74" s="66">
        <f t="shared" si="47"/>
        <v>0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4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1</v>
      </c>
      <c r="Z74" s="89">
        <f>VLOOKUP(R74,AG72:AQ75,8,FALSE)</f>
        <v>1</v>
      </c>
      <c r="AA74" s="89">
        <f>VLOOKUP(R74,AG72:AQ75,9,FALSE)</f>
        <v>2</v>
      </c>
      <c r="AB74" s="89">
        <f>VLOOKUP(R74,AG72:AQ75,10,FALSE)</f>
        <v>3</v>
      </c>
      <c r="AC74" s="90">
        <f>VLOOKUP(R74,AG72:AQ75,11,FALSE)</f>
        <v>-1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50000002037</v>
      </c>
      <c r="AJ74" s="67">
        <f>B72+M73+M76</f>
        <v>3</v>
      </c>
      <c r="AK74" s="67">
        <f>(3*AL74)+AM74</f>
        <v>5</v>
      </c>
      <c r="AL74" s="67">
        <f>C72+N74+N76</f>
        <v>1</v>
      </c>
      <c r="AM74" s="67">
        <f>D72+O74+O76</f>
        <v>2</v>
      </c>
      <c r="AN74" s="67">
        <f>E72+P74+P76</f>
        <v>0</v>
      </c>
      <c r="AO74" s="67">
        <f>G72+H74+H76</f>
        <v>4</v>
      </c>
      <c r="AP74" s="67">
        <f>H72+G74+G76</f>
        <v>2</v>
      </c>
      <c r="AQ74" s="67">
        <f>AO74-AP74</f>
        <v>2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 t="str">
        <f>IF(H76&gt;G76,2,"")</f>
        <v/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1</v>
      </c>
      <c r="AB75" s="93">
        <f>VLOOKUP(R75,AG72:AQ75,10,FALSE)</f>
        <v>6</v>
      </c>
      <c r="AC75" s="94">
        <f>VLOOKUP(R75,AG72:AQ75,11,FALSE)</f>
        <v>-5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-4994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1</v>
      </c>
      <c r="AP75" s="78">
        <f>G72+G73+H75</f>
        <v>6</v>
      </c>
      <c r="AQ75" s="78">
        <f>AO75-AP75</f>
        <v>-5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1</v>
      </c>
      <c r="E76" s="66">
        <f t="shared" si="43"/>
        <v>0</v>
      </c>
      <c r="F76" s="209" t="s">
        <v>110</v>
      </c>
      <c r="G76" s="156">
        <v>1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0</v>
      </c>
      <c r="O76" s="66">
        <f t="shared" si="46"/>
        <v>1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Ukraine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5</v>
      </c>
      <c r="AB83" s="166">
        <f>VLOOKUP(T83,AG83:AQ88,10,FALSE)</f>
        <v>5</v>
      </c>
      <c r="AC83" s="167">
        <f t="shared" ref="AC83:AC88" si="50">AA83-AB83</f>
        <v>0</v>
      </c>
      <c r="AD83" s="228">
        <f t="shared" ref="AD83:AD88" si="51">VLOOKUP(T83,$AG$83:$AR$88,12,FALSE)</f>
        <v>3</v>
      </c>
      <c r="AE83" s="228"/>
      <c r="AF83" s="168">
        <v>1</v>
      </c>
      <c r="AG83" s="168">
        <f t="shared" ref="AG83:AG88" si="52">RANK(AI83,$AI$83:$AI$88)</f>
        <v>5</v>
      </c>
      <c r="AH83" s="168" t="str">
        <f>U19</f>
        <v>Suisse</v>
      </c>
      <c r="AI83" s="169">
        <f t="shared" ref="AI83:AI88" si="53">(AK83*100000000)+(AQ83*100000)+(AO83*1000)-AF83</f>
        <v>299800999</v>
      </c>
      <c r="AJ83" s="168">
        <f>W19</f>
        <v>3</v>
      </c>
      <c r="AK83" s="168">
        <f>V19</f>
        <v>3</v>
      </c>
      <c r="AL83" s="168">
        <f t="shared" ref="AL83:AQ83" si="54">X19</f>
        <v>1</v>
      </c>
      <c r="AM83" s="168">
        <f t="shared" si="54"/>
        <v>0</v>
      </c>
      <c r="AN83" s="168">
        <f t="shared" si="54"/>
        <v>2</v>
      </c>
      <c r="AO83" s="168">
        <f t="shared" si="54"/>
        <v>1</v>
      </c>
      <c r="AP83" s="168">
        <f t="shared" si="54"/>
        <v>3</v>
      </c>
      <c r="AQ83" s="168">
        <f t="shared" si="54"/>
        <v>-2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Rép. Tchèque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2</v>
      </c>
      <c r="AB84" s="172">
        <f>VLOOKUP(T84,AG83:AQ88,10,FALSE)</f>
        <v>3</v>
      </c>
      <c r="AC84" s="173">
        <f t="shared" si="50"/>
        <v>-1</v>
      </c>
      <c r="AD84" s="228">
        <f t="shared" si="51"/>
        <v>4</v>
      </c>
      <c r="AE84" s="228"/>
      <c r="AF84" s="168">
        <v>2</v>
      </c>
      <c r="AG84" s="168">
        <f t="shared" si="52"/>
        <v>4</v>
      </c>
      <c r="AH84" s="168" t="str">
        <f>U30</f>
        <v>Pays de Galles</v>
      </c>
      <c r="AI84" s="169">
        <f t="shared" si="53"/>
        <v>300000998</v>
      </c>
      <c r="AJ84" s="168">
        <f>W30</f>
        <v>3</v>
      </c>
      <c r="AK84" s="168">
        <f>V30</f>
        <v>3</v>
      </c>
      <c r="AL84" s="168">
        <f t="shared" ref="AL84:AQ84" si="55">X30</f>
        <v>0</v>
      </c>
      <c r="AM84" s="168">
        <f t="shared" si="55"/>
        <v>3</v>
      </c>
      <c r="AN84" s="168">
        <f t="shared" si="55"/>
        <v>0</v>
      </c>
      <c r="AO84" s="168">
        <f t="shared" si="55"/>
        <v>1</v>
      </c>
      <c r="AP84" s="168">
        <f t="shared" si="55"/>
        <v>1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Islande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2</v>
      </c>
      <c r="AB85" s="176">
        <f>VLOOKUP(T85,AG83:AQ88,10,FALSE)</f>
        <v>3</v>
      </c>
      <c r="AC85" s="177">
        <f t="shared" si="50"/>
        <v>-1</v>
      </c>
      <c r="AD85" s="228">
        <f t="shared" si="51"/>
        <v>6</v>
      </c>
      <c r="AE85" s="228"/>
      <c r="AF85" s="168">
        <v>3</v>
      </c>
      <c r="AG85" s="168">
        <f t="shared" si="52"/>
        <v>1</v>
      </c>
      <c r="AH85" s="168" t="str">
        <f>U41</f>
        <v>Ukraine</v>
      </c>
      <c r="AI85" s="169">
        <f t="shared" si="53"/>
        <v>400004997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5</v>
      </c>
      <c r="AP85" s="168">
        <f t="shared" si="56"/>
        <v>5</v>
      </c>
      <c r="AQ85" s="168">
        <f t="shared" si="56"/>
        <v>0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Pays de Galles</v>
      </c>
      <c r="V86" s="178">
        <f t="shared" si="48"/>
        <v>3</v>
      </c>
      <c r="W86" s="180">
        <f t="shared" si="49"/>
        <v>3</v>
      </c>
      <c r="X86" s="180">
        <f>VLOOKUP(T86,AG83:AQ88,6,FALSE)</f>
        <v>0</v>
      </c>
      <c r="Y86" s="180">
        <f>VLOOKUP(T86,AG83:AQ88,7,FALSE)</f>
        <v>3</v>
      </c>
      <c r="Z86" s="180">
        <f>VLOOKUP(T86,AG83:AQ88,8,FALSE)</f>
        <v>0</v>
      </c>
      <c r="AA86" s="180">
        <f>VLOOKUP(T86,AG83:AQ88,9,FALSE)</f>
        <v>1</v>
      </c>
      <c r="AB86" s="180">
        <f>VLOOKUP(T86,AG83:AQ88,10,FALSE)</f>
        <v>1</v>
      </c>
      <c r="AC86" s="181">
        <f t="shared" si="50"/>
        <v>0</v>
      </c>
      <c r="AD86" s="228">
        <f t="shared" si="51"/>
        <v>2</v>
      </c>
      <c r="AE86" s="228"/>
      <c r="AF86" s="168">
        <v>4</v>
      </c>
      <c r="AG86" s="168">
        <f t="shared" si="52"/>
        <v>2</v>
      </c>
      <c r="AH86" s="168" t="str">
        <f>U52</f>
        <v>Rép. Tchèque</v>
      </c>
      <c r="AI86" s="169">
        <f t="shared" si="53"/>
        <v>399901996</v>
      </c>
      <c r="AJ86" s="168">
        <f>W52</f>
        <v>3</v>
      </c>
      <c r="AK86" s="168">
        <f>V52</f>
        <v>4</v>
      </c>
      <c r="AL86" s="168">
        <f t="shared" ref="AL86:AQ86" si="57">X52</f>
        <v>1</v>
      </c>
      <c r="AM86" s="168">
        <f t="shared" si="57"/>
        <v>1</v>
      </c>
      <c r="AN86" s="168">
        <f t="shared" si="57"/>
        <v>1</v>
      </c>
      <c r="AO86" s="168">
        <f t="shared" si="57"/>
        <v>2</v>
      </c>
      <c r="AP86" s="168">
        <f t="shared" si="57"/>
        <v>3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Suisse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1</v>
      </c>
      <c r="AB87" s="184">
        <f>VLOOKUP(T87,AG83:AQ88,10,FALSE)</f>
        <v>3</v>
      </c>
      <c r="AC87" s="185">
        <f t="shared" si="50"/>
        <v>-2</v>
      </c>
      <c r="AD87" s="228">
        <f t="shared" si="51"/>
        <v>1</v>
      </c>
      <c r="AE87" s="228"/>
      <c r="AF87" s="168">
        <v>5</v>
      </c>
      <c r="AG87" s="168">
        <f t="shared" si="52"/>
        <v>6</v>
      </c>
      <c r="AH87" s="168" t="str">
        <f>U63</f>
        <v>Irlande</v>
      </c>
      <c r="AI87" s="169">
        <f t="shared" si="53"/>
        <v>99702995</v>
      </c>
      <c r="AJ87" s="168">
        <f>W63</f>
        <v>3</v>
      </c>
      <c r="AK87" s="168">
        <f>V63</f>
        <v>1</v>
      </c>
      <c r="AL87" s="168">
        <f t="shared" ref="AL87:AQ87" si="58">X63</f>
        <v>0</v>
      </c>
      <c r="AM87" s="168">
        <f t="shared" si="58"/>
        <v>1</v>
      </c>
      <c r="AN87" s="168">
        <f t="shared" si="58"/>
        <v>2</v>
      </c>
      <c r="AO87" s="168">
        <f t="shared" si="58"/>
        <v>3</v>
      </c>
      <c r="AP87" s="168">
        <f t="shared" si="58"/>
        <v>6</v>
      </c>
      <c r="AQ87" s="168">
        <f t="shared" si="58"/>
        <v>-3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Irlande</v>
      </c>
      <c r="V88" s="186">
        <f t="shared" si="48"/>
        <v>1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1</v>
      </c>
      <c r="Z88" s="188">
        <f>VLOOKUP(T88,AG83:AQ88,8,FALSE)</f>
        <v>2</v>
      </c>
      <c r="AA88" s="188">
        <f>VLOOKUP(T88,AG83:AQ88,9,FALSE)</f>
        <v>3</v>
      </c>
      <c r="AB88" s="188">
        <f>VLOOKUP(T88,AG83:AQ88,10,FALSE)</f>
        <v>6</v>
      </c>
      <c r="AC88" s="189">
        <f t="shared" si="50"/>
        <v>-3</v>
      </c>
      <c r="AD88" s="228">
        <f t="shared" si="51"/>
        <v>5</v>
      </c>
      <c r="AE88" s="228"/>
      <c r="AF88" s="168">
        <v>6</v>
      </c>
      <c r="AG88" s="168">
        <f t="shared" si="52"/>
        <v>3</v>
      </c>
      <c r="AH88" s="168" t="str">
        <f>U74</f>
        <v>Islande</v>
      </c>
      <c r="AI88" s="169">
        <f t="shared" si="53"/>
        <v>399901994</v>
      </c>
      <c r="AJ88" s="168">
        <f>W74</f>
        <v>3</v>
      </c>
      <c r="AK88" s="168">
        <f>V74</f>
        <v>4</v>
      </c>
      <c r="AL88" s="168">
        <f t="shared" ref="AL88:AQ88" si="59">X74</f>
        <v>1</v>
      </c>
      <c r="AM88" s="168">
        <f t="shared" si="59"/>
        <v>1</v>
      </c>
      <c r="AN88" s="168">
        <f t="shared" si="59"/>
        <v>1</v>
      </c>
      <c r="AO88" s="168">
        <f t="shared" si="59"/>
        <v>2</v>
      </c>
      <c r="AP88" s="168">
        <f t="shared" si="59"/>
        <v>3</v>
      </c>
      <c r="AQ88" s="168">
        <f t="shared" si="59"/>
        <v>-1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2346</v>
      </c>
      <c r="V91" s="190" t="str">
        <f>VLOOKUP(U91,AH93:AJ107,3,FALSE)</f>
        <v>Ukraine</v>
      </c>
      <c r="W91" s="190" t="str">
        <f>VLOOKUP(U91,AH93:AK107,4,FALSE)</f>
        <v>Rép. Tchèque</v>
      </c>
      <c r="X91" s="190" t="str">
        <f>VLOOKUP(U91,AH93:AL107,5,FALSE)</f>
        <v>Pays de Galles</v>
      </c>
      <c r="Y91" s="190" t="str">
        <f>VLOOKUP(U91,AH93:AM107,6,FALSE)</f>
        <v>Islande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Rép. Tchèque</v>
      </c>
      <c r="AL93" s="190" t="str">
        <f>U19</f>
        <v>Suisse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Suisse</v>
      </c>
      <c r="AL94" s="190" t="str">
        <f>U30</f>
        <v>Pays de Galles</v>
      </c>
      <c r="AM94" s="190" t="str">
        <f>U63</f>
        <v>Irlande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Suisse</v>
      </c>
      <c r="AL95" s="190" t="str">
        <f>U30</f>
        <v>Pays de Galles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Rép. Tchèque</v>
      </c>
      <c r="AK96" s="190" t="str">
        <f>U19</f>
        <v>Suisse</v>
      </c>
      <c r="AL96" s="190" t="str">
        <f>U30</f>
        <v>Pays de Galles</v>
      </c>
      <c r="AM96" s="190" t="str">
        <f>U63</f>
        <v>Irlande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Rép. Tchèque</v>
      </c>
      <c r="AK97" s="190" t="str">
        <f>U19</f>
        <v>Suisse</v>
      </c>
      <c r="AL97" s="190" t="str">
        <f>U30</f>
        <v>Pays de Galles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Irlande</v>
      </c>
      <c r="AK98" s="190" t="str">
        <f>U19</f>
        <v>Suisse</v>
      </c>
      <c r="AL98" s="190" t="str">
        <f>U30</f>
        <v>Pays de Galles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Rép. Tchèque</v>
      </c>
      <c r="AL99" s="190" t="str">
        <f>U19</f>
        <v>Suisse</v>
      </c>
      <c r="AM99" s="190" t="str">
        <f>U63</f>
        <v>Irlande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Rép. Tchèque</v>
      </c>
      <c r="AL100" s="190" t="str">
        <f>U19</f>
        <v>Suisse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Suisse</v>
      </c>
      <c r="AL101" s="190" t="str">
        <f>U74</f>
        <v>Islande</v>
      </c>
      <c r="AM101" s="190" t="str">
        <f>U63</f>
        <v>Irlande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Rép. Tchèque</v>
      </c>
      <c r="AK102" s="190" t="str">
        <f>U19</f>
        <v>Suisse</v>
      </c>
      <c r="AL102" s="190" t="str">
        <f>U74</f>
        <v>Islande</v>
      </c>
      <c r="AM102" s="190" t="str">
        <f>U63</f>
        <v>Irlande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Rép. Tchèque</v>
      </c>
      <c r="AL103" s="190" t="str">
        <f>U30</f>
        <v>Pays de Galles</v>
      </c>
      <c r="AM103" s="190" t="str">
        <f>U63</f>
        <v>Irlande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Rép. Tchèque</v>
      </c>
      <c r="AL104" s="190" t="str">
        <f>U30</f>
        <v>Pays de Galles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Irlande</v>
      </c>
      <c r="AK105" s="190" t="str">
        <f>U41</f>
        <v>Ukraine</v>
      </c>
      <c r="AL105" s="190" t="str">
        <f>U30</f>
        <v>Pays de Galles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Irlande</v>
      </c>
      <c r="AK106" s="190" t="str">
        <f>U52</f>
        <v>Rép. Tchèque</v>
      </c>
      <c r="AL106" s="190" t="str">
        <f>U30</f>
        <v>Pays de Galles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Rép. Tchèque</v>
      </c>
      <c r="AL107" s="190" t="str">
        <f>U74</f>
        <v>Islande</v>
      </c>
      <c r="AM107" s="190" t="str">
        <f>U63</f>
        <v>Irlande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opLeftCell="A19" zoomScale="90" zoomScaleNormal="90" workbookViewId="0">
      <selection activeCell="O33" sqref="O33"/>
    </sheetView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Roumanie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104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5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Islande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5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Rép. Tchèque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57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57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Belgique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5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Italie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11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Croatie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0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France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0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Slovaquie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111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Roumanie</v>
      </c>
      <c r="I70" s="80" t="str">
        <f>F8</f>
        <v>Pologne</v>
      </c>
      <c r="L70" s="80" t="str">
        <f>I12</f>
        <v>Espagne</v>
      </c>
      <c r="O70" s="80" t="str">
        <f>L20</f>
        <v>Espagne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Belgique</v>
      </c>
      <c r="M71" s="80" t="str">
        <f>IF(AND(L20&lt;&gt;L70,L20&lt;&gt;L71,L20&lt;&gt;""),"O","")</f>
        <v/>
      </c>
      <c r="O71" s="80" t="str">
        <f>L52</f>
        <v>France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Islande</v>
      </c>
      <c r="G73" s="80" t="str">
        <f>IF(AND(F16&lt;&gt;F72,F16&lt;&gt;F73,F16&lt;&gt;""),"O","")</f>
        <v/>
      </c>
      <c r="I73" s="80" t="str">
        <f>F32</f>
        <v>Belgique</v>
      </c>
      <c r="J73" s="80" t="str">
        <f>IF(AND(I28&lt;&gt;I72,I28&lt;&gt;I73,I28&lt;&gt;""),"O","")</f>
        <v/>
      </c>
      <c r="L73" s="80" t="str">
        <f>I60</f>
        <v>France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Rép. Tchèque</v>
      </c>
      <c r="G75" s="80" t="str">
        <f>IF(AND(F24&lt;&gt;F74,F24&lt;&gt;F75,F24&lt;&gt;""),"O","")</f>
        <v/>
      </c>
      <c r="I75" s="80" t="str">
        <f>F48</f>
        <v>Croatie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France</v>
      </c>
      <c r="O76" s="246"/>
    </row>
    <row r="77" spans="1:17" ht="17.25" hidden="1" customHeight="1" x14ac:dyDescent="0.2">
      <c r="F77" s="80" t="str">
        <f>C34</f>
        <v>Belgique</v>
      </c>
      <c r="G77" s="80" t="str">
        <f>IF(AND(F32&lt;&gt;F76,F32&lt;&gt;F77,F32&lt;&gt;""),"O","")</f>
        <v/>
      </c>
      <c r="I77" s="80" t="str">
        <f>F64</f>
        <v>Autriche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Italie</v>
      </c>
    </row>
    <row r="81" spans="6:7" ht="17.25" hidden="1" customHeight="1" x14ac:dyDescent="0.2">
      <c r="F81" s="80" t="str">
        <f>C50</f>
        <v>Croatie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France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Slovaquie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Christophe Bertholet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chris_bertholethotmail.com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1</v>
      </c>
      <c r="I6" s="45">
        <f>Poules!H16</f>
        <v>1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1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0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0</v>
      </c>
      <c r="I10" s="3">
        <f>Poules!H50</f>
        <v>1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4</v>
      </c>
      <c r="I11" s="8">
        <f>Poules!H39</f>
        <v>1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0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2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0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3</v>
      </c>
      <c r="I16" s="3">
        <f>Poules!H72</f>
        <v>1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1</v>
      </c>
      <c r="I18" s="3">
        <f>Poules!H29</f>
        <v>2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0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2</v>
      </c>
      <c r="I20" s="3">
        <f>Poules!H19</f>
        <v>1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0</v>
      </c>
      <c r="I21" s="8">
        <f>Poules!H30</f>
        <v>0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0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1</v>
      </c>
      <c r="I23" s="8">
        <f>Poules!H41</f>
        <v>1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1</v>
      </c>
      <c r="I24" s="3">
        <f>Poules!H62</f>
        <v>0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1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3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2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0</v>
      </c>
      <c r="I29" s="12">
        <f>Poules!H74</f>
        <v>0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0</v>
      </c>
      <c r="I31" s="8">
        <f>Poules!H20</f>
        <v>2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0</v>
      </c>
      <c r="I32" s="3">
        <f>Poules!H32</f>
        <v>0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3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2</v>
      </c>
      <c r="I35" s="8">
        <f>Poules!H43</f>
        <v>2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2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1</v>
      </c>
      <c r="I37" s="8">
        <f>Poules!H54</f>
        <v>0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1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0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Roumanie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Islande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Rép. Tchèque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Belgique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Italie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Croatie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France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Slovaquie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Pologne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Belgique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Croatie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France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Autriche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Espagne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Belgique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France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Espagne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France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Espagne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BERTHOLET Christophe</cp:lastModifiedBy>
  <dcterms:created xsi:type="dcterms:W3CDTF">2012-03-29T08:20:24Z</dcterms:created>
  <dcterms:modified xsi:type="dcterms:W3CDTF">2016-06-02T09:21:22Z</dcterms:modified>
</cp:coreProperties>
</file>