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600" windowHeight="1176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BG75" i="4" s="1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40" i="4" l="1"/>
  <c r="AS74" i="4"/>
  <c r="AR74" i="4" s="1"/>
  <c r="AS64" i="4"/>
  <c r="AR64" i="4" s="1"/>
  <c r="BG51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D53" i="4" l="1"/>
  <c r="BB74" i="4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Y50" i="4"/>
  <c r="AX50" i="4" s="1"/>
  <c r="AI50" i="4" s="1"/>
  <c r="AY31" i="4"/>
  <c r="AY28" i="4"/>
  <c r="AY30" i="4"/>
  <c r="AX30" i="4" s="1"/>
  <c r="AI30" i="4" s="1"/>
  <c r="AY29" i="4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Y42" i="4"/>
  <c r="AX42" i="4" s="1"/>
  <c r="AI42" i="4" s="1"/>
  <c r="AY39" i="4"/>
  <c r="AX39" i="4" s="1"/>
  <c r="AI39" i="4" s="1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62" i="4" l="1"/>
  <c r="AI62" i="4" s="1"/>
  <c r="AX52" i="4"/>
  <c r="AI52" i="4" s="1"/>
  <c r="AX28" i="4"/>
  <c r="AI28" i="4" s="1"/>
  <c r="AX29" i="4"/>
  <c r="AI29" i="4" s="1"/>
  <c r="AX74" i="4"/>
  <c r="AI74" i="4" s="1"/>
  <c r="AX72" i="4"/>
  <c r="AI72" i="4" s="1"/>
  <c r="AX75" i="4"/>
  <c r="AI75" i="4" s="1"/>
  <c r="AX61" i="4"/>
  <c r="AI61" i="4" s="1"/>
  <c r="AX53" i="4"/>
  <c r="AI53" i="4" s="1"/>
  <c r="AX31" i="4"/>
  <c r="AI31" i="4" s="1"/>
  <c r="AX20" i="4"/>
  <c r="AI20" i="4" s="1"/>
  <c r="AG17" i="4" s="1"/>
  <c r="AG39" i="4"/>
  <c r="AG40" i="4"/>
  <c r="AG41" i="4"/>
  <c r="AG42" i="4"/>
  <c r="AG62" i="4" l="1"/>
  <c r="AG52" i="4"/>
  <c r="AG28" i="4"/>
  <c r="AC28" i="4" s="1"/>
  <c r="AG74" i="4"/>
  <c r="AG75" i="4"/>
  <c r="AG72" i="4"/>
  <c r="Z72" i="4" s="1"/>
  <c r="AG73" i="4"/>
  <c r="AG63" i="4"/>
  <c r="AG64" i="4"/>
  <c r="AG61" i="4"/>
  <c r="Z61" i="4" s="1"/>
  <c r="AG53" i="4"/>
  <c r="AG51" i="4"/>
  <c r="AG50" i="4"/>
  <c r="V39" i="4"/>
  <c r="AB39" i="4"/>
  <c r="X39" i="4"/>
  <c r="AG29" i="4"/>
  <c r="AG30" i="4"/>
  <c r="AG31" i="4"/>
  <c r="AG20" i="4"/>
  <c r="AG19" i="4"/>
  <c r="AG18" i="4"/>
  <c r="Z39" i="4"/>
  <c r="W39" i="4"/>
  <c r="Y39" i="4"/>
  <c r="AC39" i="4"/>
  <c r="V42" i="4"/>
  <c r="Y41" i="4"/>
  <c r="AM85" i="4" s="1"/>
  <c r="AA39" i="4"/>
  <c r="U39" i="4"/>
  <c r="W40" i="4"/>
  <c r="Z40" i="4"/>
  <c r="U41" i="4"/>
  <c r="AH85" i="4" s="1"/>
  <c r="W41" i="4"/>
  <c r="AJ85" i="4" s="1"/>
  <c r="U40" i="4"/>
  <c r="AA40" i="4"/>
  <c r="X42" i="4"/>
  <c r="Y40" i="4"/>
  <c r="AC40" i="4"/>
  <c r="AB40" i="4"/>
  <c r="V40" i="4"/>
  <c r="AA41" i="4"/>
  <c r="AO85" i="4" s="1"/>
  <c r="U42" i="4"/>
  <c r="AC41" i="4"/>
  <c r="AQ85" i="4" s="1"/>
  <c r="Z42" i="4"/>
  <c r="Z41" i="4"/>
  <c r="AN85" i="4" s="1"/>
  <c r="AA42" i="4"/>
  <c r="AC42" i="4"/>
  <c r="X40" i="4"/>
  <c r="X41" i="4"/>
  <c r="AL85" i="4" s="1"/>
  <c r="AB42" i="4"/>
  <c r="AB41" i="4"/>
  <c r="AP85" i="4" s="1"/>
  <c r="V41" i="4"/>
  <c r="AK85" i="4" s="1"/>
  <c r="W42" i="4"/>
  <c r="Y42" i="4"/>
  <c r="Z28" i="4" l="1"/>
  <c r="X28" i="4"/>
  <c r="AA74" i="4"/>
  <c r="AO88" i="4" s="1"/>
  <c r="X61" i="4"/>
  <c r="Y62" i="4"/>
  <c r="U61" i="4"/>
  <c r="W61" i="4"/>
  <c r="AC61" i="4"/>
  <c r="V28" i="4"/>
  <c r="U28" i="4"/>
  <c r="Y28" i="4"/>
  <c r="AB28" i="4"/>
  <c r="AA28" i="4"/>
  <c r="W28" i="4"/>
  <c r="U29" i="4"/>
  <c r="AA29" i="4"/>
  <c r="AB29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AI85" i="4"/>
  <c r="AI88" i="4" l="1"/>
  <c r="C14" i="5"/>
  <c r="AH84" i="4"/>
  <c r="AL96" i="4"/>
  <c r="AL105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F77" i="5"/>
  <c r="H67" i="1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H63" i="1" l="1"/>
  <c r="F76" i="5"/>
  <c r="G77" i="5" s="1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AD85" i="4" l="1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<sst xmlns="http://schemas.openxmlformats.org/spreadsheetml/2006/main" count="489" uniqueCount="187">
  <si>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</si>
  <si>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</si>
  <si>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</si>
  <si>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</si>
  <si>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</si>
  <si>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</si>
  <si>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</si>
  <si>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</si>
  <si>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</si>
  <si>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</si>
  <si>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</si>
  <si>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</si>
  <si>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</si>
  <si>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</si>
  <si>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</si>
  <si>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</si>
  <si>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</si>
  <si>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</si>
  <si>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</si>
  <si>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</si>
  <si>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</si>
  <si>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</si>
  <si>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</si>
  <si>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</si>
  <si>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</si>
  <si>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</si>
  <si>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</si>
  <si>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</si>
  <si>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</si>
  <si>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</si>
  <si>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</si>
  <si>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</si>
  <si>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</si>
  <si>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</si>
  <si>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</si>
  <si>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</si>
  <si>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</si>
  <si>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</si>
  <si>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</si>
  <si>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</si>
  <si>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</si>
  <si>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</si>
  <si>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</si>
  <si>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</si>
  <si>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</si>
  <si>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</si>
  <si>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</si>
  <si>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</si>
  <si>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</si>
  <si>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</si>
  <si>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</si>
  <si>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</si>
  <si>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</si>
  <si>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</si>
  <si>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</si>
  <si>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</si>
  <si>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</si>
  <si>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</si>
  <si>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</si>
  <si>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</si>
  <si>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</si>
  <si>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</si>
  <si>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</si>
  <si>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</si>
  <si>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</si>
  <si>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</si>
  <si>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</si>
  <si>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</si>
  <si>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</si>
  <si>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</si>
  <si>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</si>
  <si>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</si>
  <si>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</si>
  <si>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</si>
  <si>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</si>
  <si>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</si>
  <si>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</si>
  <si>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</si>
  <si>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</si>
  <si>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</si>
  <si>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</si>
  <si>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</si>
  <si>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</si>
  <si>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</si>
  <si>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</si>
  <si>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</si>
  <si>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</si>
  <si>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</si>
  <si>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</si>
  <si>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</si>
  <si>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</si>
  <si>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</si>
  <si>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</si>
  <si>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</si>
  <si>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</si>
  <si>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</si>
  <si>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</si>
  <si>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</si>
  <si>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</si>
  <si>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</si>
  <si>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</si>
  <si>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</si>
  <si>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</si>
  <si>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</si>
  <si>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</si>
  <si>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</si>
  <si>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</si>
  <si>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</si>
  <si>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</si>
  <si>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</si>
  <si>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</si>
  <si>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</si>
  <si>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</si>
  <si>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</si>
  <si>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</si>
  <si>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</si>
  <si>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</si>
  <si>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</si>
  <si>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</si>
  <si>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</si>
  <si>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</si>
  <si>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</si>
  <si>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</si>
  <si>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</si>
  <si>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</si>
  <si>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</si>
  <si>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</si>
  <si>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</si>
  <si>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</si>
  <si>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</si>
  <si>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</si>
  <si>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</si>
  <si>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</si>
  <si>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</si>
  <si>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</si>
  <si>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</si>
  <si>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</si>
  <si>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</si>
  <si>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</si>
  <si>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</si>
  <si>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</si>
  <si>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</si>
  <si>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</si>
  <si>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</si>
  <si>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</si>
  <si>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</si>
  <si>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</si>
  <si>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</si>
  <si>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Bertrand</t>
  </si>
  <si>
    <t>Couvreur</t>
  </si>
  <si>
    <t>bertrand_couvreur@hotmail.com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</si>
  <si>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</si>
  <si>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</si>
  <si>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</si>
  <si>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</si>
  <si>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</si>
  <si>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</si>
  <si>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</si>
  <si>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</si>
  <si>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</si>
  <si>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</si>
  <si>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</si>
  <si>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</si>
  <si>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</si>
  <si>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</si>
  <si>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</si>
  <si>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</si>
  <si>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</si>
  <si>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</si>
  <si>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</si>
  <si>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</si>
  <si>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</si>
  <si>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</si>
  <si>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</si>
  <si>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</si>
  <si>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</si>
  <si>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</si>
  <si>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</si>
  <si>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</si>
  <si>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</si>
  <si>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</si>
  <si>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</si>
  <si>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</si>
  <si>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</si>
  <si>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</si>
  <si>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</si>
  <si>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Inferno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</si>
</sst>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rtrand_couvreur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28" zoomScaleNormal="100" workbookViewId="0"/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151</v>
      </c>
    </row>
    <row r="3" spans="2:20" x14ac:dyDescent="0.2">
      <c r="B3" s="218"/>
      <c r="C3" s="251" t="s">
        <v>152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153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154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155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153</v>
      </c>
      <c r="S6" s="250">
        <v>10</v>
      </c>
    </row>
    <row r="7" spans="2:20" x14ac:dyDescent="0.2">
      <c r="B7" s="254"/>
      <c r="C7" s="254" t="s">
        <v>156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154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157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158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159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160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161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174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162</v>
      </c>
      <c r="D16" s="255" t="s">
        <v>173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175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177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163</v>
      </c>
      <c r="D38" s="255" t="s">
        <v>176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178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182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179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180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181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177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164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165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166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167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168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183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184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185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169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A61" zoomScale="90" zoomScaleNormal="90" workbookViewId="0">
      <selection activeCell="G41" sqref="G41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66" t="s">
        <v>148</v>
      </c>
      <c r="J2" s="267"/>
      <c r="K2" s="268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66" t="s">
        <v>149</v>
      </c>
      <c r="J3" s="267"/>
      <c r="K3" s="268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2" t="s">
        <v>150</v>
      </c>
      <c r="J4" s="267"/>
      <c r="K4" s="268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66" t="s">
        <v>186</v>
      </c>
      <c r="J5" s="267"/>
      <c r="K5" s="268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3" t="str">
        <f>IF(OR(COUNTIF(W17:W75,3)&lt;&gt;24,'Phase Finale'!O36=0,'Phase Finale'!O36="",Grille!H2=" ",I4="",'Phase Finale'!Q70&gt;0),"GRILLE INCOMPLETE","GRILLE COMPLETE")</f>
        <v>GRILLE COMPLETE</v>
      </c>
      <c r="G7" s="273"/>
      <c r="H7" s="273"/>
      <c r="I7" s="273"/>
      <c r="J7" s="273"/>
      <c r="K7" s="273"/>
      <c r="L7" s="273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9" t="s">
        <v>35</v>
      </c>
      <c r="G14" s="270"/>
      <c r="H14" s="270"/>
      <c r="I14" s="271"/>
      <c r="J14" s="269" t="s">
        <v>71</v>
      </c>
      <c r="K14" s="270"/>
      <c r="L14" s="271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9" t="s">
        <v>72</v>
      </c>
      <c r="BI16" s="270"/>
      <c r="BJ16" s="271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1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6</v>
      </c>
      <c r="AB17" s="74">
        <f>VLOOKUP(R17,AG17:AQ20,10,FALSE)</f>
        <v>1</v>
      </c>
      <c r="AC17" s="75">
        <f>VLOOKUP(R17,AG17:AQ20,11,FALSE)</f>
        <v>5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70000005059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6</v>
      </c>
      <c r="AP17" s="67">
        <f>H16+H19+G20</f>
        <v>1</v>
      </c>
      <c r="AQ17" s="67">
        <f>AO17-AP17</f>
        <v>5</v>
      </c>
      <c r="AR17" s="108">
        <f>IF(AND(AS17&lt;&gt;"",COUNTIF(AT17:AW17,AS17)=1),1000,0)</f>
        <v>0</v>
      </c>
      <c r="AS17" s="68">
        <f>IF(COUNTIF(AK17:AK20,AK17)=2,IF(AK17=AK18,AF18,IF(AK17=AK19,AF19,IF(AK17=AK20,AF20,""))),"")</f>
        <v>4</v>
      </c>
      <c r="AT17" s="109"/>
      <c r="AU17" s="68">
        <f>IF(G16&gt;H16,2,"")</f>
        <v>2</v>
      </c>
      <c r="AV17" s="68">
        <f>IF(G19&gt;H19,3,"")</f>
        <v>3</v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74" t="str">
        <f>F16</f>
        <v>France</v>
      </c>
      <c r="BI17" s="275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0</v>
      </c>
      <c r="E18" s="66">
        <f t="shared" si="3"/>
        <v>1</v>
      </c>
      <c r="F18" s="208" t="s">
        <v>99</v>
      </c>
      <c r="G18" s="156">
        <v>1</v>
      </c>
      <c r="H18" s="156">
        <v>2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1</v>
      </c>
      <c r="O18" s="66">
        <f t="shared" si="6"/>
        <v>0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7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1</v>
      </c>
      <c r="Z18" s="85">
        <f>VLOOKUP(R18,AG17:AQ20,8,FALSE)</f>
        <v>0</v>
      </c>
      <c r="AA18" s="85">
        <f>VLOOKUP(R18,AG17:AQ20,9,FALSE)</f>
        <v>4</v>
      </c>
      <c r="AB18" s="85">
        <f>VLOOKUP(R18,AG17:AQ20,10,FALSE)</f>
        <v>2</v>
      </c>
      <c r="AC18" s="86">
        <f>VLOOKUP(R18,AG17:AQ20,11,FALSE)</f>
        <v>2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29999998018</v>
      </c>
      <c r="AJ18" s="67">
        <f>M16+M19+B21</f>
        <v>3</v>
      </c>
      <c r="AK18" s="67">
        <f>(3*AL18)+AM18</f>
        <v>3</v>
      </c>
      <c r="AL18" s="67">
        <f>N16+C18+C21</f>
        <v>1</v>
      </c>
      <c r="AM18" s="67">
        <f>O16+D18+D21</f>
        <v>0</v>
      </c>
      <c r="AN18" s="67">
        <f>P16+E18+E21</f>
        <v>2</v>
      </c>
      <c r="AO18" s="67">
        <f>H16+G18+G21</f>
        <v>2</v>
      </c>
      <c r="AP18" s="67">
        <f>G16+H18+H21</f>
        <v>4</v>
      </c>
      <c r="AQ18" s="67">
        <f>AO18-AP18</f>
        <v>-2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74" t="str">
        <f>I16</f>
        <v>Roumanie</v>
      </c>
      <c r="BI18" s="275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3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2</v>
      </c>
      <c r="AB19" s="89">
        <f>VLOOKUP(R19,AG17:AQ20,10,FALSE)</f>
        <v>4</v>
      </c>
      <c r="AC19" s="90">
        <f>VLOOKUP(R19,AG17:AQ20,11,FALSE)</f>
        <v>-2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-5003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0</v>
      </c>
      <c r="AP19" s="67">
        <f>H17+G19+G21</f>
        <v>5</v>
      </c>
      <c r="AQ19" s="67">
        <f>AO19-AP19</f>
        <v>-5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74" t="str">
        <f>F17</f>
        <v>Albanie</v>
      </c>
      <c r="BI19" s="275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1</v>
      </c>
      <c r="E20" s="66">
        <f t="shared" si="3"/>
        <v>0</v>
      </c>
      <c r="F20" s="208" t="s">
        <v>56</v>
      </c>
      <c r="G20" s="156">
        <v>1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1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0</v>
      </c>
      <c r="AB20" s="93">
        <f>VLOOKUP(R20,AG17:AQ20,10,FALSE)</f>
        <v>5</v>
      </c>
      <c r="AC20" s="94">
        <f>VLOOKUP(R20,AG17:AQ20,11,FALSE)</f>
        <v>-5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70000002036</v>
      </c>
      <c r="AJ20" s="78">
        <f>M17+B19+B20</f>
        <v>3</v>
      </c>
      <c r="AK20" s="78">
        <f>(3*AL20)+AM20</f>
        <v>7</v>
      </c>
      <c r="AL20" s="78">
        <f>N17+N18+C20</f>
        <v>2</v>
      </c>
      <c r="AM20" s="78">
        <f>O17+O18+D20</f>
        <v>1</v>
      </c>
      <c r="AN20" s="78">
        <f>P17+P18+E20</f>
        <v>0</v>
      </c>
      <c r="AO20" s="78">
        <f>H17+H18+G20</f>
        <v>4</v>
      </c>
      <c r="AP20" s="78">
        <f>G17+G18+H20</f>
        <v>2</v>
      </c>
      <c r="AQ20" s="78">
        <f>AO20-AP20</f>
        <v>2</v>
      </c>
      <c r="AR20" s="111">
        <f>IF(AND(AS20&lt;&gt;"",COUNTIF(AT20:AW20,AS20)=1),1000,0)</f>
        <v>0</v>
      </c>
      <c r="AS20" s="112">
        <f>IF(COUNTIF(AK17:AK20,AK20)=2,IF(AK20=AK17,AF17,IF(AK20=AK18,AF18,IF(AK20=AK19,AF19,""))),"")</f>
        <v>1</v>
      </c>
      <c r="AT20" s="112" t="str">
        <f>IF(G20&gt;H20,1,"")</f>
        <v/>
      </c>
      <c r="AU20" s="112">
        <f>IF(H18&gt;G18,2,"")</f>
        <v>2</v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74" t="str">
        <f>I17</f>
        <v>Suisse</v>
      </c>
      <c r="BI20" s="275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1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9" t="s">
        <v>44</v>
      </c>
      <c r="G25" s="270"/>
      <c r="H25" s="270"/>
      <c r="I25" s="271"/>
      <c r="J25" s="269" t="s">
        <v>71</v>
      </c>
      <c r="K25" s="270"/>
      <c r="L25" s="271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9" t="s">
        <v>72</v>
      </c>
      <c r="BI27" s="270"/>
      <c r="BJ27" s="271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1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6</v>
      </c>
      <c r="AB28" s="74">
        <f>VLOOKUP(R28,AG28:AQ31,10,FALSE)</f>
        <v>2</v>
      </c>
      <c r="AC28" s="75">
        <f>VLOOKUP(R28,AG28:AQ31,11,FALSE)</f>
        <v>4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90000004059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6</v>
      </c>
      <c r="AP28" s="67">
        <f>H27+H30+G31</f>
        <v>2</v>
      </c>
      <c r="AQ28" s="67">
        <f>AO28-AP28</f>
        <v>4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74" t="str">
        <f>F27</f>
        <v>Angleterre</v>
      </c>
      <c r="BI28" s="275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1</v>
      </c>
      <c r="H29" s="156">
        <v>0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4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1</v>
      </c>
      <c r="Z29" s="85">
        <f>VLOOKUP(R29,AG28:AQ31,8,FALSE)</f>
        <v>1</v>
      </c>
      <c r="AA29" s="85">
        <f>VLOOKUP(R29,AG28:AQ31,9,FALSE)</f>
        <v>3</v>
      </c>
      <c r="AB29" s="85">
        <f>VLOOKUP(R29,AG28:AQ31,10,FALSE)</f>
        <v>3</v>
      </c>
      <c r="AC29" s="86">
        <f>VLOOKUP(R29,AG28:AQ31,11,FALSE)</f>
        <v>0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40000000028</v>
      </c>
      <c r="AJ29" s="67">
        <f>M27+M30+B32</f>
        <v>3</v>
      </c>
      <c r="AK29" s="67">
        <f>(3*AL29)+AM29</f>
        <v>4</v>
      </c>
      <c r="AL29" s="67">
        <f>N27+C29+C32</f>
        <v>1</v>
      </c>
      <c r="AM29" s="67">
        <f>O27+D29+D32</f>
        <v>1</v>
      </c>
      <c r="AN29" s="67">
        <f>P27+E29+E32</f>
        <v>1</v>
      </c>
      <c r="AO29" s="67">
        <f>H27+G29+G32</f>
        <v>3</v>
      </c>
      <c r="AP29" s="67">
        <f>G27+H29+H32</f>
        <v>3</v>
      </c>
      <c r="AQ29" s="67">
        <f>AO29-AP29</f>
        <v>0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74" t="str">
        <f>I27</f>
        <v>Russie</v>
      </c>
      <c r="BI29" s="275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2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2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2</v>
      </c>
      <c r="Z30" s="89">
        <f>VLOOKUP(R30,AG28:AQ31,8,FALSE)</f>
        <v>1</v>
      </c>
      <c r="AA30" s="89">
        <f>VLOOKUP(R30,AG28:AQ31,9,FALSE)</f>
        <v>3</v>
      </c>
      <c r="AB30" s="89">
        <f>VLOOKUP(R30,AG28:AQ31,10,FALSE)</f>
        <v>4</v>
      </c>
      <c r="AC30" s="90">
        <f>VLOOKUP(R30,AG28:AQ31,11,FALSE)</f>
        <v>-1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19999999027</v>
      </c>
      <c r="AJ30" s="67">
        <f>B28+M29+M32</f>
        <v>3</v>
      </c>
      <c r="AK30" s="67">
        <f>(3*AL30)+AM30</f>
        <v>2</v>
      </c>
      <c r="AL30" s="67">
        <f>C28+N30+N32</f>
        <v>0</v>
      </c>
      <c r="AM30" s="67">
        <f>D28+O30+O32</f>
        <v>2</v>
      </c>
      <c r="AN30" s="67">
        <f>E28+P30+P32</f>
        <v>1</v>
      </c>
      <c r="AO30" s="67">
        <f>G28+H30+H32</f>
        <v>3</v>
      </c>
      <c r="AP30" s="67">
        <f>H28+G30+G32</f>
        <v>4</v>
      </c>
      <c r="AQ30" s="67">
        <f>AO30-AP30</f>
        <v>-1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74" t="str">
        <f>F28</f>
        <v>Pays de Galles</v>
      </c>
      <c r="BI30" s="275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1</v>
      </c>
      <c r="AB31" s="93">
        <f>VLOOKUP(R31,AG28:AQ31,10,FALSE)</f>
        <v>4</v>
      </c>
      <c r="AC31" s="94">
        <f>VLOOKUP(R31,AG28:AQ31,11,FALSE)</f>
        <v>-3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9999997006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1</v>
      </c>
      <c r="AP31" s="78">
        <f>G28+G29+H31</f>
        <v>4</v>
      </c>
      <c r="AQ31" s="78">
        <f>AO31-AP31</f>
        <v>-3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74" t="str">
        <f>I28</f>
        <v>Slovaquie</v>
      </c>
      <c r="BI31" s="275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1</v>
      </c>
      <c r="E32" s="66">
        <f t="shared" si="11"/>
        <v>0</v>
      </c>
      <c r="F32" s="209" t="s">
        <v>10</v>
      </c>
      <c r="G32" s="156">
        <v>1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1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9" t="s">
        <v>45</v>
      </c>
      <c r="G36" s="270"/>
      <c r="H36" s="270"/>
      <c r="I36" s="271"/>
      <c r="J36" s="269" t="s">
        <v>71</v>
      </c>
      <c r="K36" s="270"/>
      <c r="L36" s="271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9" t="s">
        <v>72</v>
      </c>
      <c r="BI38" s="270"/>
      <c r="BJ38" s="271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2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8</v>
      </c>
      <c r="AB39" s="74">
        <f>VLOOKUP(R39,AG39:AQ42,10,FALSE)</f>
        <v>0</v>
      </c>
      <c r="AC39" s="75">
        <f>VLOOKUP(R39,AG39:AQ42,11,FALSE)</f>
        <v>8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90000008079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8</v>
      </c>
      <c r="AP39" s="67">
        <f>H38+H41+G42</f>
        <v>0</v>
      </c>
      <c r="AQ39" s="67">
        <f>AO39-AP39</f>
        <v>8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74" t="str">
        <f>F38</f>
        <v>Allemagne</v>
      </c>
      <c r="BI39" s="275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1</v>
      </c>
      <c r="E40" s="66">
        <f t="shared" si="19"/>
        <v>0</v>
      </c>
      <c r="F40" s="208" t="s">
        <v>103</v>
      </c>
      <c r="G40" s="156">
        <v>1</v>
      </c>
      <c r="H40" s="156">
        <v>1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1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4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1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4</v>
      </c>
      <c r="AC40" s="86">
        <f>VLOOKUP(R40,AG39:AQ42,11,FALSE)</f>
        <v>-1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19999997018</v>
      </c>
      <c r="AJ40" s="67">
        <f>M38+M41+B43</f>
        <v>3</v>
      </c>
      <c r="AK40" s="67">
        <f>(3*AL40)+AM40</f>
        <v>2</v>
      </c>
      <c r="AL40" s="67">
        <f>N38+C40+C43</f>
        <v>0</v>
      </c>
      <c r="AM40" s="67">
        <f>O38+D40+D43</f>
        <v>2</v>
      </c>
      <c r="AN40" s="67">
        <f>P38+E40+E43</f>
        <v>1</v>
      </c>
      <c r="AO40" s="67">
        <f>H38+G40+G43</f>
        <v>2</v>
      </c>
      <c r="AP40" s="67">
        <f>G38+H40+H43</f>
        <v>5</v>
      </c>
      <c r="AQ40" s="67">
        <f>AO40-AP40</f>
        <v>-3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74" t="str">
        <f>I38</f>
        <v>Ukraine</v>
      </c>
      <c r="BI40" s="275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0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2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2</v>
      </c>
      <c r="Z41" s="89">
        <f>VLOOKUP(R41,AG39:AQ42,8,FALSE)</f>
        <v>1</v>
      </c>
      <c r="AA41" s="89">
        <f>VLOOKUP(R41,AG39:AQ42,9,FALSE)</f>
        <v>2</v>
      </c>
      <c r="AB41" s="89">
        <f>VLOOKUP(R41,AG39:AQ42,10,FALSE)</f>
        <v>5</v>
      </c>
      <c r="AC41" s="90">
        <f>VLOOKUP(R41,AG39:AQ42,11,FALSE)</f>
        <v>-3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39999999027</v>
      </c>
      <c r="AJ41" s="67">
        <f>B39+M40+M43</f>
        <v>3</v>
      </c>
      <c r="AK41" s="67">
        <f>(3*AL41)+AM41</f>
        <v>4</v>
      </c>
      <c r="AL41" s="67">
        <f>C39+N41+N43</f>
        <v>1</v>
      </c>
      <c r="AM41" s="67">
        <f>D39+O41+O43</f>
        <v>1</v>
      </c>
      <c r="AN41" s="67">
        <f>E39+P41+P43</f>
        <v>1</v>
      </c>
      <c r="AO41" s="67">
        <f>G39+H41+H43</f>
        <v>3</v>
      </c>
      <c r="AP41" s="67">
        <f>H39+G41+G43</f>
        <v>4</v>
      </c>
      <c r="AQ41" s="67">
        <f>AO41-AP41</f>
        <v>-1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 t="str">
        <f>IF(H43&gt;G43,2,"")</f>
        <v/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74" t="str">
        <f>F39</f>
        <v>Pologne</v>
      </c>
      <c r="BI41" s="275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1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1</v>
      </c>
      <c r="Z42" s="93">
        <f>VLOOKUP(R42,AG39:AQ42,8,FALSE)</f>
        <v>2</v>
      </c>
      <c r="AA42" s="93">
        <f>VLOOKUP(R42,AG39:AQ42,9,FALSE)</f>
        <v>2</v>
      </c>
      <c r="AB42" s="93">
        <f>VLOOKUP(R42,AG39:AQ42,10,FALSE)</f>
        <v>6</v>
      </c>
      <c r="AC42" s="94">
        <f>VLOOKUP(R42,AG39:AQ42,11,FALSE)</f>
        <v>-4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9999996016</v>
      </c>
      <c r="AJ42" s="78">
        <f>M39+B41+B42</f>
        <v>3</v>
      </c>
      <c r="AK42" s="78">
        <f>(3*AL42)+AM42</f>
        <v>1</v>
      </c>
      <c r="AL42" s="78">
        <f>N39+N40+C42</f>
        <v>0</v>
      </c>
      <c r="AM42" s="78">
        <f>O39+O40+D42</f>
        <v>1</v>
      </c>
      <c r="AN42" s="78">
        <f>P39+P40+E42</f>
        <v>2</v>
      </c>
      <c r="AO42" s="78">
        <f>H39+H40+G42</f>
        <v>2</v>
      </c>
      <c r="AP42" s="78">
        <f>G39+G40+H42</f>
        <v>6</v>
      </c>
      <c r="AQ42" s="78">
        <f>AO42-AP42</f>
        <v>-4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74" t="str">
        <f>I39</f>
        <v>Irlande du Nord</v>
      </c>
      <c r="BI42" s="275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1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9" t="s">
        <v>46</v>
      </c>
      <c r="G47" s="270"/>
      <c r="H47" s="270"/>
      <c r="I47" s="271"/>
      <c r="J47" s="269" t="s">
        <v>71</v>
      </c>
      <c r="K47" s="270"/>
      <c r="L47" s="271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0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9" t="s">
        <v>72</v>
      </c>
      <c r="BI49" s="270"/>
      <c r="BJ49" s="271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107</v>
      </c>
      <c r="G50" s="156">
        <v>1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6</v>
      </c>
      <c r="AB50" s="74">
        <f>VLOOKUP(R50,AG50:AQ53,10,FALSE)</f>
        <v>3</v>
      </c>
      <c r="AC50" s="75">
        <f>VLOOKUP(R50,AG50:AQ53,11,FALSE)</f>
        <v>3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70000003059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6</v>
      </c>
      <c r="AP50" s="67">
        <f>H49+H52+G53</f>
        <v>3</v>
      </c>
      <c r="AQ50" s="67">
        <f>AO50-AP50</f>
        <v>3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74" t="str">
        <f>F49</f>
        <v>Espagne</v>
      </c>
      <c r="BI50" s="275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0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5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2</v>
      </c>
      <c r="Z51" s="85">
        <f>VLOOKUP(R51,AG50:AQ53,8,FALSE)</f>
        <v>0</v>
      </c>
      <c r="AA51" s="85">
        <f>VLOOKUP(R51,AG50:AQ53,9,FALSE)</f>
        <v>4</v>
      </c>
      <c r="AB51" s="85">
        <f>VLOOKUP(R51,AG50:AQ53,10,FALSE)</f>
        <v>3</v>
      </c>
      <c r="AC51" s="86">
        <f>VLOOKUP(R51,AG50:AQ53,11,FALSE)</f>
        <v>1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-4002</v>
      </c>
      <c r="AJ51" s="67">
        <f>M49+M52+B54</f>
        <v>3</v>
      </c>
      <c r="AK51" s="67">
        <f>(3*AL51)+AM51</f>
        <v>0</v>
      </c>
      <c r="AL51" s="67">
        <f>N49+C51+C54</f>
        <v>0</v>
      </c>
      <c r="AM51" s="67">
        <f>O49+D51+D54</f>
        <v>0</v>
      </c>
      <c r="AN51" s="67">
        <f>P49+E51+E54</f>
        <v>3</v>
      </c>
      <c r="AO51" s="67">
        <f>H49+G51+G54</f>
        <v>0</v>
      </c>
      <c r="AP51" s="67">
        <f>G49+H51+H54</f>
        <v>4</v>
      </c>
      <c r="AQ51" s="67">
        <f>AO51-AP51</f>
        <v>-4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74" t="str">
        <f>I49</f>
        <v>Rép. Tchèque</v>
      </c>
      <c r="BI51" s="275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Turquie</v>
      </c>
      <c r="V52" s="87">
        <f>VLOOKUP(R52,AG50:AQ53,5,FALSE)</f>
        <v>4</v>
      </c>
      <c r="W52" s="89">
        <f>VLOOKUP(R52,AG50:AQ53,4,FALSE)</f>
        <v>3</v>
      </c>
      <c r="X52" s="89">
        <f>VLOOKUP(R52,AG50:AQ53,6,FALSE)</f>
        <v>1</v>
      </c>
      <c r="Y52" s="89">
        <f>VLOOKUP(R52,AG50:AQ53,7,FALSE)</f>
        <v>1</v>
      </c>
      <c r="Z52" s="89">
        <f>VLOOKUP(R52,AG50:AQ53,8,FALSE)</f>
        <v>1</v>
      </c>
      <c r="AA52" s="89">
        <f>VLOOKUP(R52,AG50:AQ53,9,FALSE)</f>
        <v>3</v>
      </c>
      <c r="AB52" s="89">
        <f>VLOOKUP(R52,AG50:AQ53,10,FALSE)</f>
        <v>3</v>
      </c>
      <c r="AC52" s="90">
        <f>VLOOKUP(R52,AG50:AQ53,11,FALSE)</f>
        <v>0</v>
      </c>
      <c r="AD52" s="217"/>
      <c r="AE52" s="217"/>
      <c r="AF52" s="76">
        <v>3</v>
      </c>
      <c r="AG52" s="67">
        <f>RANK(AI52,AI50:AI53)</f>
        <v>3</v>
      </c>
      <c r="AH52" s="67" t="str">
        <f>F50</f>
        <v>Turquie</v>
      </c>
      <c r="AI52" s="67">
        <f>(AK52*10000000000)+((AR52+AX52+BF52)*100000)+(AQ52*1000)+(AO52*10)-AF52</f>
        <v>40000000027</v>
      </c>
      <c r="AJ52" s="67">
        <f>B50+M51+M54</f>
        <v>3</v>
      </c>
      <c r="AK52" s="67">
        <f>(3*AL52)+AM52</f>
        <v>4</v>
      </c>
      <c r="AL52" s="67">
        <f>C50+N52+N54</f>
        <v>1</v>
      </c>
      <c r="AM52" s="67">
        <f>D50+O52+O54</f>
        <v>1</v>
      </c>
      <c r="AN52" s="67">
        <f>E50+P52+P54</f>
        <v>1</v>
      </c>
      <c r="AO52" s="67">
        <f>G50+H52+H54</f>
        <v>3</v>
      </c>
      <c r="AP52" s="67">
        <f>H50+G52+G54</f>
        <v>3</v>
      </c>
      <c r="AQ52" s="67">
        <f>AO52-AP52</f>
        <v>0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>
        <f>IF(H54&gt;G54,2,"")</f>
        <v>2</v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74" t="str">
        <f>F50</f>
        <v>Turquie</v>
      </c>
      <c r="BI52" s="275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1</v>
      </c>
      <c r="E53" s="66">
        <f t="shared" si="27"/>
        <v>0</v>
      </c>
      <c r="F53" s="208" t="s">
        <v>11</v>
      </c>
      <c r="G53" s="156">
        <v>2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1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0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0</v>
      </c>
      <c r="Z53" s="93">
        <f>VLOOKUP(R53,AG50:AQ53,8,FALSE)</f>
        <v>3</v>
      </c>
      <c r="AA53" s="93">
        <f>VLOOKUP(R53,AG50:AQ53,9,FALSE)</f>
        <v>0</v>
      </c>
      <c r="AB53" s="93">
        <f>VLOOKUP(R53,AG50:AQ53,10,FALSE)</f>
        <v>4</v>
      </c>
      <c r="AC53" s="94">
        <f>VLOOKUP(R53,AG50:AQ53,11,FALSE)</f>
        <v>-4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50000001036</v>
      </c>
      <c r="AJ53" s="78">
        <f>M50+B52+B53</f>
        <v>3</v>
      </c>
      <c r="AK53" s="78">
        <f>(3*AL53)+AM53</f>
        <v>5</v>
      </c>
      <c r="AL53" s="78">
        <f>N50+N51+C53</f>
        <v>1</v>
      </c>
      <c r="AM53" s="78">
        <f>O50+O51+D53</f>
        <v>2</v>
      </c>
      <c r="AN53" s="78">
        <f>P50+P51+E53</f>
        <v>0</v>
      </c>
      <c r="AO53" s="78">
        <f>H50+H51+G53</f>
        <v>4</v>
      </c>
      <c r="AP53" s="78">
        <f>G50+G51+H53</f>
        <v>3</v>
      </c>
      <c r="AQ53" s="78">
        <f>AO53-AP53</f>
        <v>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>
        <f>IF(H51&gt;G51,2,"")</f>
        <v>2</v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74" t="str">
        <f>I50</f>
        <v>Croatie</v>
      </c>
      <c r="BI53" s="275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0</v>
      </c>
      <c r="E54" s="66">
        <f t="shared" si="27"/>
        <v>1</v>
      </c>
      <c r="F54" s="209" t="s">
        <v>106</v>
      </c>
      <c r="G54" s="156">
        <v>0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1</v>
      </c>
      <c r="O54" s="66">
        <f t="shared" si="30"/>
        <v>0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9" t="s">
        <v>54</v>
      </c>
      <c r="G58" s="270"/>
      <c r="H58" s="270"/>
      <c r="I58" s="271"/>
      <c r="J58" s="269" t="s">
        <v>71</v>
      </c>
      <c r="K58" s="270"/>
      <c r="L58" s="271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9" t="s">
        <v>72</v>
      </c>
      <c r="BI60" s="270"/>
      <c r="BJ60" s="271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1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7</v>
      </c>
      <c r="AB61" s="74">
        <f>VLOOKUP(R61,AG61:AQ64,10,FALSE)</f>
        <v>2</v>
      </c>
      <c r="AC61" s="75">
        <f>VLOOKUP(R61,AG61:AQ64,11,FALSE)</f>
        <v>5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90000005069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7</v>
      </c>
      <c r="AP61" s="67">
        <f>H60+H63+G64</f>
        <v>2</v>
      </c>
      <c r="AQ61" s="67">
        <f>AO61-AP61</f>
        <v>5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74" t="str">
        <f>F60</f>
        <v>Belgique</v>
      </c>
      <c r="BI61" s="275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1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5</v>
      </c>
      <c r="AB62" s="85">
        <f>VLOOKUP(R62,AG61:AQ64,10,FALSE)</f>
        <v>3</v>
      </c>
      <c r="AC62" s="86">
        <f>VLOOKUP(R62,AG61:AQ64,11,FALSE)</f>
        <v>2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60000002048</v>
      </c>
      <c r="AJ62" s="67">
        <f>M60+M63+B65</f>
        <v>3</v>
      </c>
      <c r="AK62" s="67">
        <f>(3*AL62)+AM62</f>
        <v>6</v>
      </c>
      <c r="AL62" s="67">
        <f>N60+C62+C65</f>
        <v>2</v>
      </c>
      <c r="AM62" s="67">
        <f>O60+D62+D65</f>
        <v>0</v>
      </c>
      <c r="AN62" s="67">
        <f>P60+E62+E65</f>
        <v>1</v>
      </c>
      <c r="AO62" s="67">
        <f>H60+G62+G65</f>
        <v>5</v>
      </c>
      <c r="AP62" s="67">
        <f>G60+H62+H65</f>
        <v>3</v>
      </c>
      <c r="AQ62" s="67">
        <f>AO62-AP62</f>
        <v>2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74" t="str">
        <f>I60</f>
        <v>Italie</v>
      </c>
      <c r="BI62" s="275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3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1</v>
      </c>
      <c r="AB63" s="89">
        <f>VLOOKUP(R63,AG61:AQ64,10,FALSE)</f>
        <v>3</v>
      </c>
      <c r="AC63" s="90">
        <f>VLOOKUP(R63,AG61:AQ64,11,FALSE)</f>
        <v>-2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-4983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2</v>
      </c>
      <c r="AP63" s="67">
        <f>H61+G63+G65</f>
        <v>7</v>
      </c>
      <c r="AQ63" s="67">
        <f>AO63-AP63</f>
        <v>-5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74" t="str">
        <f>F61</f>
        <v>Irlande</v>
      </c>
      <c r="BI63" s="275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0</v>
      </c>
      <c r="H64" s="156">
        <v>2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2</v>
      </c>
      <c r="AB64" s="93">
        <f>VLOOKUP(R64,AG61:AQ64,10,FALSE)</f>
        <v>7</v>
      </c>
      <c r="AC64" s="94">
        <f>VLOOKUP(R64,AG61:AQ64,11,FALSE)</f>
        <v>-5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29999998006</v>
      </c>
      <c r="AJ64" s="78">
        <f>M61+B63+B64</f>
        <v>3</v>
      </c>
      <c r="AK64" s="78">
        <f>(3*AL64)+AM64</f>
        <v>3</v>
      </c>
      <c r="AL64" s="78">
        <f>N61+N62+C64</f>
        <v>1</v>
      </c>
      <c r="AM64" s="78">
        <f>O61+O62+D64</f>
        <v>0</v>
      </c>
      <c r="AN64" s="78">
        <f>P61+P62+E64</f>
        <v>2</v>
      </c>
      <c r="AO64" s="78">
        <f>H61+H62+G64</f>
        <v>1</v>
      </c>
      <c r="AP64" s="78">
        <f>G61+G62+H64</f>
        <v>3</v>
      </c>
      <c r="AQ64" s="78">
        <f>AO64-AP64</f>
        <v>-2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74" t="str">
        <f>I61</f>
        <v>Suède</v>
      </c>
      <c r="BI64" s="275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3</v>
      </c>
      <c r="H65" s="156">
        <v>1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9" t="s">
        <v>55</v>
      </c>
      <c r="G69" s="270"/>
      <c r="H69" s="270"/>
      <c r="I69" s="271"/>
      <c r="J69" s="269" t="s">
        <v>71</v>
      </c>
      <c r="K69" s="270"/>
      <c r="L69" s="271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9" t="s">
        <v>72</v>
      </c>
      <c r="BI71" s="270"/>
      <c r="BJ71" s="271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1</v>
      </c>
      <c r="H72" s="156">
        <v>0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7</v>
      </c>
      <c r="AB72" s="74">
        <f>VLOOKUP(R72,AG72:AQ75,10,FALSE)</f>
        <v>1</v>
      </c>
      <c r="AC72" s="75">
        <f>VLOOKUP(R72,AG72:AQ75,11,FALSE)</f>
        <v>6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90000006069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7</v>
      </c>
      <c r="AP72" s="67">
        <f>H71+H74+G75</f>
        <v>1</v>
      </c>
      <c r="AQ72" s="67">
        <f>AO72-AP72</f>
        <v>6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74" t="str">
        <f>F71</f>
        <v>Portugal</v>
      </c>
      <c r="BI72" s="275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2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Islande</v>
      </c>
      <c r="V73" s="83">
        <f>VLOOKUP(R73,AG72:AQ75,5,FALSE)</f>
        <v>6</v>
      </c>
      <c r="W73" s="85">
        <f>VLOOKUP(R73,AG72:AQ75,4,FALSE)</f>
        <v>3</v>
      </c>
      <c r="X73" s="85">
        <f>VLOOKUP(R73,AG72:AQ75,6,FALSE)</f>
        <v>2</v>
      </c>
      <c r="Y73" s="85">
        <f>VLOOKUP(R73,AG72:AQ75,7,FALSE)</f>
        <v>0</v>
      </c>
      <c r="Z73" s="85">
        <f>VLOOKUP(R73,AG72:AQ75,8,FALSE)</f>
        <v>1</v>
      </c>
      <c r="AA73" s="85">
        <f>VLOOKUP(R73,AG72:AQ75,9,FALSE)</f>
        <v>3</v>
      </c>
      <c r="AB73" s="85">
        <f>VLOOKUP(R73,AG72:AQ75,10,FALSE)</f>
        <v>2</v>
      </c>
      <c r="AC73" s="86">
        <f>VLOOKUP(R73,AG72:AQ75,11,FALSE)</f>
        <v>1</v>
      </c>
      <c r="AD73" s="217"/>
      <c r="AE73" s="217"/>
      <c r="AF73" s="76">
        <v>2</v>
      </c>
      <c r="AG73" s="67">
        <f>RANK(AI73,AI72:AI75)</f>
        <v>2</v>
      </c>
      <c r="AH73" s="67" t="str">
        <f>I71</f>
        <v>Islande</v>
      </c>
      <c r="AI73" s="67">
        <f>(AK73*10000000000)+((AR73+AX73+BF73)*100000)+(AQ73*1000)+(AO73*10)-AF73</f>
        <v>60000001028</v>
      </c>
      <c r="AJ73" s="67">
        <f>M71+M74+B76</f>
        <v>3</v>
      </c>
      <c r="AK73" s="67">
        <f>(3*AL73)+AM73</f>
        <v>6</v>
      </c>
      <c r="AL73" s="67">
        <f>N71+C73+C76</f>
        <v>2</v>
      </c>
      <c r="AM73" s="67">
        <f>O71+D73+D76</f>
        <v>0</v>
      </c>
      <c r="AN73" s="67">
        <f>P71+E73+E76</f>
        <v>1</v>
      </c>
      <c r="AO73" s="67">
        <f>H71+G73+G76</f>
        <v>3</v>
      </c>
      <c r="AP73" s="67">
        <f>G71+H73+H76</f>
        <v>2</v>
      </c>
      <c r="AQ73" s="67">
        <f>AO73-AP73</f>
        <v>1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>
        <f>IF(G76&gt;H76,3,"")</f>
        <v>3</v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74" t="str">
        <f>I71</f>
        <v>Islande</v>
      </c>
      <c r="BI73" s="275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Autriche</v>
      </c>
      <c r="V74" s="87">
        <f>VLOOKUP(R74,AG72:AQ75,5,FALSE)</f>
        <v>3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0</v>
      </c>
      <c r="Z74" s="89">
        <f>VLOOKUP(R74,AG72:AQ75,8,FALSE)</f>
        <v>2</v>
      </c>
      <c r="AA74" s="89">
        <f>VLOOKUP(R74,AG72:AQ75,9,FALSE)</f>
        <v>2</v>
      </c>
      <c r="AB74" s="89">
        <f>VLOOKUP(R74,AG72:AQ75,10,FALSE)</f>
        <v>3</v>
      </c>
      <c r="AC74" s="90">
        <f>VLOOKUP(R74,AG72:AQ75,11,FALSE)</f>
        <v>-1</v>
      </c>
      <c r="AD74" s="217"/>
      <c r="AE74" s="217"/>
      <c r="AF74" s="76">
        <v>3</v>
      </c>
      <c r="AG74" s="67">
        <f>RANK(AI74,AI72:AI75)</f>
        <v>3</v>
      </c>
      <c r="AH74" s="67" t="str">
        <f>F72</f>
        <v>Autriche</v>
      </c>
      <c r="AI74" s="67">
        <f>(AK74*10000000000)+((AR74+AX74+BF74)*100000)+(AQ74*1000)+(AO74*10)-AF74</f>
        <v>29999999017</v>
      </c>
      <c r="AJ74" s="67">
        <f>B72+M73+M76</f>
        <v>3</v>
      </c>
      <c r="AK74" s="67">
        <f>(3*AL74)+AM74</f>
        <v>3</v>
      </c>
      <c r="AL74" s="67">
        <f>C72+N74+N76</f>
        <v>1</v>
      </c>
      <c r="AM74" s="67">
        <f>D72+O74+O76</f>
        <v>0</v>
      </c>
      <c r="AN74" s="67">
        <f>E72+P74+P76</f>
        <v>2</v>
      </c>
      <c r="AO74" s="67">
        <f>G72+H74+H76</f>
        <v>2</v>
      </c>
      <c r="AP74" s="67">
        <f>H72+G74+G76</f>
        <v>3</v>
      </c>
      <c r="AQ74" s="67">
        <f>AO74-AP74</f>
        <v>-1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74" t="str">
        <f>F72</f>
        <v>Autriche</v>
      </c>
      <c r="BI74" s="275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3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0</v>
      </c>
      <c r="AB75" s="93">
        <f>VLOOKUP(R75,AG72:AQ75,10,FALSE)</f>
        <v>6</v>
      </c>
      <c r="AC75" s="94">
        <f>VLOOKUP(R75,AG72:AQ75,11,FALSE)</f>
        <v>-6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-6004</v>
      </c>
      <c r="AJ75" s="78">
        <f>M72+B74+B75</f>
        <v>3</v>
      </c>
      <c r="AK75" s="78">
        <f>(3*AL75)+AM75</f>
        <v>0</v>
      </c>
      <c r="AL75" s="78">
        <f>N72+N73+C75</f>
        <v>0</v>
      </c>
      <c r="AM75" s="78">
        <f>O72+O73+D75</f>
        <v>0</v>
      </c>
      <c r="AN75" s="78">
        <f>P72+P73+E75</f>
        <v>3</v>
      </c>
      <c r="AO75" s="78">
        <f>H72+H73+G75</f>
        <v>0</v>
      </c>
      <c r="AP75" s="78">
        <f>G72+G73+H75</f>
        <v>6</v>
      </c>
      <c r="AQ75" s="78">
        <f>AO75-AP75</f>
        <v>-6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74" t="str">
        <f>I72</f>
        <v>Hongrie</v>
      </c>
      <c r="BI75" s="275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1</v>
      </c>
      <c r="D76" s="66">
        <f t="shared" si="42"/>
        <v>0</v>
      </c>
      <c r="E76" s="66">
        <f t="shared" si="43"/>
        <v>0</v>
      </c>
      <c r="F76" s="209" t="s">
        <v>110</v>
      </c>
      <c r="G76" s="156">
        <v>1</v>
      </c>
      <c r="H76" s="156">
        <v>0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0</v>
      </c>
      <c r="P76" s="66">
        <f t="shared" si="47"/>
        <v>1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9" t="s">
        <v>114</v>
      </c>
      <c r="U80" s="270"/>
      <c r="V80" s="270"/>
      <c r="W80" s="270"/>
      <c r="X80" s="270"/>
      <c r="Y80" s="270"/>
      <c r="Z80" s="270"/>
      <c r="AA80" s="270"/>
      <c r="AB80" s="270"/>
      <c r="AC80" s="271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Turquie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3</v>
      </c>
      <c r="AB83" s="166">
        <f>VLOOKUP(T83,AG83:AQ88,10,FALSE)</f>
        <v>3</v>
      </c>
      <c r="AC83" s="167">
        <f t="shared" ref="AC83:AC88" si="50">AA83-AB83</f>
        <v>0</v>
      </c>
      <c r="AD83" s="228">
        <f t="shared" ref="AD83:AD88" si="51">VLOOKUP(T83,$AG$83:$AR$88,12,FALSE)</f>
        <v>4</v>
      </c>
      <c r="AE83" s="228"/>
      <c r="AF83" s="168">
        <v>1</v>
      </c>
      <c r="AG83" s="168">
        <f t="shared" ref="AG83:AG88" si="52">RANK(AI83,$AI$83:$AI$88)</f>
        <v>3</v>
      </c>
      <c r="AH83" s="168" t="str">
        <f>U19</f>
        <v>Roumanie</v>
      </c>
      <c r="AI83" s="169">
        <f t="shared" ref="AI83:AI88" si="53">(AK83*100000000)+(AQ83*100000)+(AO83*1000)-AF83</f>
        <v>299801999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2</v>
      </c>
      <c r="AP83" s="168">
        <f t="shared" si="54"/>
        <v>4</v>
      </c>
      <c r="AQ83" s="168">
        <f t="shared" si="54"/>
        <v>-2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Autriche</v>
      </c>
      <c r="V84" s="170">
        <f t="shared" si="48"/>
        <v>3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0</v>
      </c>
      <c r="Z84" s="172">
        <f>VLOOKUP(T84,AG83:AQ88,8,FALSE)</f>
        <v>2</v>
      </c>
      <c r="AA84" s="172">
        <f>VLOOKUP(T84,AG83:AQ88,9,FALSE)</f>
        <v>2</v>
      </c>
      <c r="AB84" s="172">
        <f>VLOOKUP(T84,AG83:AQ88,10,FALSE)</f>
        <v>3</v>
      </c>
      <c r="AC84" s="173">
        <f t="shared" si="50"/>
        <v>-1</v>
      </c>
      <c r="AD84" s="228">
        <f t="shared" si="51"/>
        <v>6</v>
      </c>
      <c r="AE84" s="228"/>
      <c r="AF84" s="168">
        <v>2</v>
      </c>
      <c r="AG84" s="168">
        <f t="shared" si="52"/>
        <v>5</v>
      </c>
      <c r="AH84" s="168" t="str">
        <f>U30</f>
        <v>Pays de Galles</v>
      </c>
      <c r="AI84" s="169">
        <f t="shared" si="53"/>
        <v>199902998</v>
      </c>
      <c r="AJ84" s="168">
        <f>W30</f>
        <v>3</v>
      </c>
      <c r="AK84" s="168">
        <f>V30</f>
        <v>2</v>
      </c>
      <c r="AL84" s="168">
        <f t="shared" ref="AL84:AQ84" si="55">X30</f>
        <v>0</v>
      </c>
      <c r="AM84" s="168">
        <f t="shared" si="55"/>
        <v>2</v>
      </c>
      <c r="AN84" s="168">
        <f t="shared" si="55"/>
        <v>1</v>
      </c>
      <c r="AO84" s="168">
        <f t="shared" si="55"/>
        <v>3</v>
      </c>
      <c r="AP84" s="168">
        <f t="shared" si="55"/>
        <v>4</v>
      </c>
      <c r="AQ84" s="168">
        <f t="shared" si="55"/>
        <v>-1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Roumanie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2</v>
      </c>
      <c r="AB85" s="176">
        <f>VLOOKUP(T85,AG83:AQ88,10,FALSE)</f>
        <v>4</v>
      </c>
      <c r="AC85" s="177">
        <f t="shared" si="50"/>
        <v>-2</v>
      </c>
      <c r="AD85" s="228">
        <f t="shared" si="51"/>
        <v>1</v>
      </c>
      <c r="AE85" s="228"/>
      <c r="AF85" s="168">
        <v>3</v>
      </c>
      <c r="AG85" s="168">
        <f t="shared" si="52"/>
        <v>6</v>
      </c>
      <c r="AH85" s="168" t="str">
        <f>U41</f>
        <v>Ukraine</v>
      </c>
      <c r="AI85" s="169">
        <f t="shared" si="53"/>
        <v>199701997</v>
      </c>
      <c r="AJ85" s="168">
        <f>W41</f>
        <v>3</v>
      </c>
      <c r="AK85" s="168">
        <f>V41</f>
        <v>2</v>
      </c>
      <c r="AL85" s="168">
        <f t="shared" ref="AL85:AQ85" si="56">X41</f>
        <v>0</v>
      </c>
      <c r="AM85" s="168">
        <f t="shared" si="56"/>
        <v>2</v>
      </c>
      <c r="AN85" s="168">
        <f t="shared" si="56"/>
        <v>1</v>
      </c>
      <c r="AO85" s="168">
        <f t="shared" si="56"/>
        <v>2</v>
      </c>
      <c r="AP85" s="168">
        <f t="shared" si="56"/>
        <v>5</v>
      </c>
      <c r="AQ85" s="168">
        <f t="shared" si="56"/>
        <v>-3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Suède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1</v>
      </c>
      <c r="AB86" s="180">
        <f>VLOOKUP(T86,AG83:AQ88,10,FALSE)</f>
        <v>3</v>
      </c>
      <c r="AC86" s="181">
        <f t="shared" si="50"/>
        <v>-2</v>
      </c>
      <c r="AD86" s="228">
        <f t="shared" si="51"/>
        <v>5</v>
      </c>
      <c r="AE86" s="228"/>
      <c r="AF86" s="168">
        <v>4</v>
      </c>
      <c r="AG86" s="168">
        <f t="shared" si="52"/>
        <v>1</v>
      </c>
      <c r="AH86" s="168" t="str">
        <f>U52</f>
        <v>Turquie</v>
      </c>
      <c r="AI86" s="169">
        <f t="shared" si="53"/>
        <v>400002996</v>
      </c>
      <c r="AJ86" s="168">
        <f>W52</f>
        <v>3</v>
      </c>
      <c r="AK86" s="168">
        <f>V52</f>
        <v>4</v>
      </c>
      <c r="AL86" s="168">
        <f t="shared" ref="AL86:AQ86" si="57">X52</f>
        <v>1</v>
      </c>
      <c r="AM86" s="168">
        <f t="shared" si="57"/>
        <v>1</v>
      </c>
      <c r="AN86" s="168">
        <f t="shared" si="57"/>
        <v>1</v>
      </c>
      <c r="AO86" s="168">
        <f t="shared" si="57"/>
        <v>3</v>
      </c>
      <c r="AP86" s="168">
        <f t="shared" si="57"/>
        <v>3</v>
      </c>
      <c r="AQ86" s="168">
        <f t="shared" si="57"/>
        <v>0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Pays de Galles</v>
      </c>
      <c r="V87" s="182">
        <f t="shared" si="48"/>
        <v>2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2</v>
      </c>
      <c r="Z87" s="184">
        <f>VLOOKUP(T87,AG83:AQ88,8,FALSE)</f>
        <v>1</v>
      </c>
      <c r="AA87" s="184">
        <f>VLOOKUP(T87,AG83:AQ88,9,FALSE)</f>
        <v>3</v>
      </c>
      <c r="AB87" s="184">
        <f>VLOOKUP(T87,AG83:AQ88,10,FALSE)</f>
        <v>4</v>
      </c>
      <c r="AC87" s="185">
        <f t="shared" si="50"/>
        <v>-1</v>
      </c>
      <c r="AD87" s="228">
        <f t="shared" si="51"/>
        <v>2</v>
      </c>
      <c r="AE87" s="228"/>
      <c r="AF87" s="168">
        <v>5</v>
      </c>
      <c r="AG87" s="168">
        <f t="shared" si="52"/>
        <v>4</v>
      </c>
      <c r="AH87" s="168" t="str">
        <f>U63</f>
        <v>Suède</v>
      </c>
      <c r="AI87" s="169">
        <f t="shared" si="53"/>
        <v>299800995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1</v>
      </c>
      <c r="AP87" s="168">
        <f t="shared" si="58"/>
        <v>3</v>
      </c>
      <c r="AQ87" s="168">
        <f t="shared" si="58"/>
        <v>-2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Ukraine</v>
      </c>
      <c r="V88" s="186">
        <f t="shared" si="48"/>
        <v>2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2</v>
      </c>
      <c r="Z88" s="188">
        <f>VLOOKUP(T88,AG83:AQ88,8,FALSE)</f>
        <v>1</v>
      </c>
      <c r="AA88" s="188">
        <f>VLOOKUP(T88,AG83:AQ88,9,FALSE)</f>
        <v>2</v>
      </c>
      <c r="AB88" s="188">
        <f>VLOOKUP(T88,AG83:AQ88,10,FALSE)</f>
        <v>5</v>
      </c>
      <c r="AC88" s="189">
        <f t="shared" si="50"/>
        <v>-3</v>
      </c>
      <c r="AD88" s="228">
        <f t="shared" si="51"/>
        <v>3</v>
      </c>
      <c r="AE88" s="228"/>
      <c r="AF88" s="168">
        <v>6</v>
      </c>
      <c r="AG88" s="168">
        <f t="shared" si="52"/>
        <v>2</v>
      </c>
      <c r="AH88" s="168" t="str">
        <f>U74</f>
        <v>Autriche</v>
      </c>
      <c r="AI88" s="169">
        <f t="shared" si="53"/>
        <v>299901994</v>
      </c>
      <c r="AJ88" s="168">
        <f>W74</f>
        <v>3</v>
      </c>
      <c r="AK88" s="168">
        <f>V74</f>
        <v>3</v>
      </c>
      <c r="AL88" s="168">
        <f t="shared" ref="AL88:AQ88" si="59">X74</f>
        <v>1</v>
      </c>
      <c r="AM88" s="168">
        <f t="shared" si="59"/>
        <v>0</v>
      </c>
      <c r="AN88" s="168">
        <f t="shared" si="59"/>
        <v>2</v>
      </c>
      <c r="AO88" s="168">
        <f t="shared" si="59"/>
        <v>2</v>
      </c>
      <c r="AP88" s="168">
        <f t="shared" si="59"/>
        <v>3</v>
      </c>
      <c r="AQ88" s="168">
        <f t="shared" si="59"/>
        <v>-1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1456</v>
      </c>
      <c r="V91" s="190" t="str">
        <f>VLOOKUP(U91,AH93:AJ107,3,FALSE)</f>
        <v>Turquie</v>
      </c>
      <c r="W91" s="190" t="str">
        <f>VLOOKUP(U91,AH93:AK107,4,FALSE)</f>
        <v>Roumanie</v>
      </c>
      <c r="X91" s="190" t="str">
        <f>VLOOKUP(U91,AH93:AL107,5,FALSE)</f>
        <v>Autriche</v>
      </c>
      <c r="Y91" s="190" t="str">
        <f>VLOOKUP(U91,AH93:AM107,6,FALSE)</f>
        <v>Suède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Turquie</v>
      </c>
      <c r="AL93" s="190" t="str">
        <f>U19</f>
        <v>Roumanie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Roumanie</v>
      </c>
      <c r="AL94" s="190" t="str">
        <f>U30</f>
        <v>Pays de Galles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Roumanie</v>
      </c>
      <c r="AL95" s="190" t="str">
        <f>U30</f>
        <v>Pays de Galles</v>
      </c>
      <c r="AM95" s="190" t="str">
        <f>U74</f>
        <v>Autriche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Turquie</v>
      </c>
      <c r="AK96" s="190" t="str">
        <f>U19</f>
        <v>Roumanie</v>
      </c>
      <c r="AL96" s="190" t="str">
        <f>U30</f>
        <v>Pays de Galles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Turquie</v>
      </c>
      <c r="AK97" s="190" t="str">
        <f>U19</f>
        <v>Roumanie</v>
      </c>
      <c r="AL97" s="190" t="str">
        <f>U30</f>
        <v>Pays de Galles</v>
      </c>
      <c r="AM97" s="190" t="str">
        <f>U74</f>
        <v>Autriche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Roumanie</v>
      </c>
      <c r="AL98" s="190" t="str">
        <f>U30</f>
        <v>Pays de Galles</v>
      </c>
      <c r="AM98" s="190" t="str">
        <f>U74</f>
        <v>Autriche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Turquie</v>
      </c>
      <c r="AL99" s="190" t="str">
        <f>U19</f>
        <v>Roumanie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Turquie</v>
      </c>
      <c r="AL100" s="190" t="str">
        <f>U19</f>
        <v>Roumanie</v>
      </c>
      <c r="AM100" s="190" t="str">
        <f>U74</f>
        <v>Autriche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Roumanie</v>
      </c>
      <c r="AL101" s="190" t="str">
        <f>U74</f>
        <v>Autriche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Turquie</v>
      </c>
      <c r="AK102" s="190" t="str">
        <f>U19</f>
        <v>Roumanie</v>
      </c>
      <c r="AL102" s="190" t="str">
        <f>U74</f>
        <v>Autriche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Turquie</v>
      </c>
      <c r="AL103" s="190" t="str">
        <f>U30</f>
        <v>Pays de Galles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Turquie</v>
      </c>
      <c r="AL104" s="190" t="str">
        <f>U30</f>
        <v>Pays de Galles</v>
      </c>
      <c r="AM104" s="190" t="str">
        <f>U74</f>
        <v>Autriche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Ukraine</v>
      </c>
      <c r="AL105" s="190" t="str">
        <f>U30</f>
        <v>Pays de Galles</v>
      </c>
      <c r="AM105" s="190" t="str">
        <f>U74</f>
        <v>Autriche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Turquie</v>
      </c>
      <c r="AL106" s="190" t="str">
        <f>U30</f>
        <v>Pays de Galles</v>
      </c>
      <c r="AM106" s="190" t="str">
        <f>U74</f>
        <v>Autriche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Turquie</v>
      </c>
      <c r="AL107" s="190" t="str">
        <f>U74</f>
        <v>Autriche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F25:I25"/>
    <mergeCell ref="J25:L25"/>
    <mergeCell ref="BH17:BI17"/>
    <mergeCell ref="BH18:BI18"/>
    <mergeCell ref="BH19:BI19"/>
    <mergeCell ref="BH20:BI20"/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zoomScale="90" zoomScaleNormal="90" workbookViewId="0"/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9" t="s">
        <v>58</v>
      </c>
      <c r="D3" s="271"/>
      <c r="E3" s="234"/>
      <c r="F3" s="269" t="s">
        <v>47</v>
      </c>
      <c r="G3" s="271"/>
      <c r="H3" s="245"/>
      <c r="I3" s="269" t="s">
        <v>48</v>
      </c>
      <c r="J3" s="271"/>
      <c r="K3" s="232"/>
      <c r="L3" s="269" t="s">
        <v>49</v>
      </c>
      <c r="M3" s="271"/>
      <c r="N3" s="232"/>
      <c r="O3" s="269" t="s">
        <v>172</v>
      </c>
      <c r="P3" s="271"/>
      <c r="Q3" s="232"/>
    </row>
    <row r="4" spans="1:17" ht="17.25" customHeight="1" x14ac:dyDescent="0.2">
      <c r="A4" s="229"/>
      <c r="C4" s="264" t="s">
        <v>171</v>
      </c>
      <c r="D4" s="229"/>
      <c r="E4" s="229"/>
      <c r="F4" s="264" t="s">
        <v>170</v>
      </c>
      <c r="G4" s="229"/>
      <c r="H4" s="229"/>
      <c r="I4" s="264" t="s">
        <v>170</v>
      </c>
      <c r="J4" s="229"/>
      <c r="K4" s="229"/>
      <c r="L4" s="264" t="s">
        <v>170</v>
      </c>
      <c r="M4" s="229"/>
      <c r="N4" s="229"/>
      <c r="O4" s="264" t="s">
        <v>170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9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80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6" t="s">
        <v>56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7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9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80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6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7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9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80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6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7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9" t="str">
        <f>IF(SUM(Poules!W17:W20,Poules!W28:W31,Poules!W39:W42,Poules!W50:W53,Poules!W61:W64,Poules!W72:W75)=72,Poules!Y91,"")</f>
        <v>Suède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80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6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7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9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80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6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7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9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80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6" t="s">
        <v>3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7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9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80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6" t="s">
        <v>3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7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9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80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6" t="s">
        <v>57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7"/>
      <c r="P37" s="229"/>
      <c r="Q37" s="229"/>
    </row>
    <row r="38" spans="1:17" ht="17.25" customHeight="1" thickBot="1" x14ac:dyDescent="0.25">
      <c r="A38" s="229"/>
      <c r="B38" s="154"/>
      <c r="C38" s="279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80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6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7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9" t="str">
        <f>IF(SUM(Poules!W17:W20,Poules!W28:W31,Poules!W39:W42,Poules!W50:W53,Poules!W61:W64,Poules!W72:W75)=72,Poules!X91,"")</f>
        <v>Autriche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80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6" t="s">
        <v>57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7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9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80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6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7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9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80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6" t="s">
        <v>57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7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9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80"/>
      <c r="D55" s="230"/>
      <c r="E55" s="235"/>
      <c r="F55" s="230"/>
      <c r="G55" s="230"/>
      <c r="H55" s="230"/>
      <c r="I55" s="230"/>
      <c r="J55" s="240"/>
      <c r="K55" s="230"/>
      <c r="L55" s="278"/>
      <c r="M55" s="278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6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7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9" t="str">
        <f>IF(SUM(Poules!W17:W20,Poules!W28:W31,Poules!W39:W42,Poules!W50:W53,Poules!W61:W64,Poules!W72:W75)=72,Poules!V91,"")</f>
        <v>Turquie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80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6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7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9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80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6" t="s">
        <v>110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7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9" t="str">
        <f>IF(SUM(Poules!W72:W75)=12,Poules!U73,"")</f>
        <v>Islande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8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Suisse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Italie</v>
      </c>
      <c r="M71" s="80" t="str">
        <f>IF(AND(L20&lt;&gt;L70,L20&lt;&gt;L71,L20&lt;&gt;""),"O","")</f>
        <v/>
      </c>
      <c r="O71" s="80" t="str">
        <f>L52</f>
        <v>Belgique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Belgique</v>
      </c>
    </row>
    <row r="73" spans="1:17" ht="17.25" hidden="1" customHeight="1" x14ac:dyDescent="0.2">
      <c r="F73" s="80" t="str">
        <f>C18</f>
        <v>Suède</v>
      </c>
      <c r="G73" s="80" t="str">
        <f>IF(AND(F16&lt;&gt;F72,F16&lt;&gt;F73,F16&lt;&gt;""),"O","")</f>
        <v/>
      </c>
      <c r="I73" s="80" t="str">
        <f>F32</f>
        <v>Italie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Islande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Autriche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Turquie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Russie</v>
      </c>
    </row>
    <row r="85" spans="6:7" ht="17.25" hidden="1" customHeight="1" x14ac:dyDescent="0.2">
      <c r="F85" s="80" t="str">
        <f>C66</f>
        <v>Islande</v>
      </c>
      <c r="G85" s="80" t="str">
        <f>IF(AND(F64&lt;&gt;F84,F64&lt;&gt;F85,F64&lt;&gt;""),"O","")</f>
        <v/>
      </c>
    </row>
  </sheetData>
  <sheetProtection selectLockedCells="1"/>
  <mergeCells count="37"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Bertrand Couvreur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bertrand_couvreur@hotmail.com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>Inferno</v>
      </c>
      <c r="I4" s="215"/>
      <c r="J4" s="215"/>
    </row>
    <row r="5" spans="1:10" ht="16.5" thickBot="1" x14ac:dyDescent="0.3">
      <c r="B5" s="273" t="str">
        <f>Poules!F7</f>
        <v>GRILLE COMPLETE</v>
      </c>
      <c r="C5" s="273"/>
      <c r="D5" s="273"/>
      <c r="E5" s="64">
        <v>1</v>
      </c>
      <c r="F5" s="64" t="s">
        <v>12</v>
      </c>
      <c r="G5" s="64">
        <v>2</v>
      </c>
      <c r="H5" s="138" t="str">
        <f>Poules!I5</f>
        <v>Inferno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0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1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1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0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1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1</v>
      </c>
      <c r="I16" s="3">
        <f>Poules!H72</f>
        <v>0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1</v>
      </c>
      <c r="I18" s="3">
        <f>Poules!H29</f>
        <v>0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2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3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2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1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0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1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0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3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2</v>
      </c>
      <c r="I28" s="3">
        <f>Poules!H73</f>
        <v>0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1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1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1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2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0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3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0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3</v>
      </c>
      <c r="I40" s="3">
        <f>Poules!H65</f>
        <v>1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0</v>
      </c>
      <c r="I41" s="210">
        <f>Poules!H64</f>
        <v>2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Suède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Autriche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Turquie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Russie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Islande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Suisse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Italie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Islande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Italie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Belgique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Belgique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Belgique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Couvreur Bertrand</cp:lastModifiedBy>
  <dcterms:created xsi:type="dcterms:W3CDTF">2012-03-29T08:20:24Z</dcterms:created>
  <dcterms:modified xsi:type="dcterms:W3CDTF">2016-05-31T09:53:59Z</dcterms:modified>
</cp:coreProperties>
</file>